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3 M-BBI\136 Projekte\Webseite_BBI\Content\Dokumente\Lehrbetriebsverbünde\DE\"/>
    </mc:Choice>
  </mc:AlternateContent>
  <xr:revisionPtr revIDLastSave="0" documentId="8_{A0BBEC44-0A86-4E4D-9B35-20DF67ABBF8C}" xr6:coauthVersionLast="47" xr6:coauthVersionMax="47" xr10:uidLastSave="{00000000-0000-0000-0000-000000000000}"/>
  <bookViews>
    <workbookView xWindow="-57720" yWindow="-120" windowWidth="29040" windowHeight="15840"/>
  </bookViews>
  <sheets>
    <sheet name="Tabelle1" sheetId="1" r:id="rId1"/>
    <sheet name="Tabelle3" sheetId="2" r:id="rId2"/>
    <sheet name="Tabelle4" sheetId="3" r:id="rId3"/>
    <sheet name="Tabelle5" sheetId="4" r:id="rId4"/>
    <sheet name="Tabelle6" sheetId="5" r:id="rId5"/>
    <sheet name="Tabelle7" sheetId="6" r:id="rId6"/>
    <sheet name="Tabelle8" sheetId="7" r:id="rId7"/>
    <sheet name="Tabelle9" sheetId="8" r:id="rId8"/>
    <sheet name="Tabelle10" sheetId="9" r:id="rId9"/>
    <sheet name="Tabelle11" sheetId="10" r:id="rId10"/>
    <sheet name="Tabelle12" sheetId="11" r:id="rId11"/>
    <sheet name="Tabelle13" sheetId="12" r:id="rId12"/>
    <sheet name="Tabelle14" sheetId="13" r:id="rId13"/>
    <sheet name="Tabelle15" sheetId="14" r:id="rId14"/>
    <sheet name="Tabelle16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13" i="1"/>
  <c r="G13" i="1"/>
  <c r="C21" i="1"/>
  <c r="C22" i="1" s="1"/>
  <c r="C23" i="1" s="1"/>
  <c r="D23" i="1" s="1"/>
  <c r="D28" i="1" s="1"/>
  <c r="E21" i="1"/>
  <c r="E22" i="1" s="1"/>
  <c r="E23" i="1" s="1"/>
  <c r="F23" i="1" s="1"/>
  <c r="F28" i="1" s="1"/>
  <c r="G21" i="1"/>
  <c r="I21" i="1"/>
  <c r="I23" i="1" s="1"/>
  <c r="J23" i="1" s="1"/>
  <c r="J28" i="1" s="1"/>
  <c r="B22" i="1"/>
  <c r="G22" i="1"/>
  <c r="G23" i="1" s="1"/>
  <c r="H23" i="1" s="1"/>
  <c r="H28" i="1" s="1"/>
  <c r="I22" i="1"/>
  <c r="C31" i="1"/>
  <c r="E46" i="1"/>
  <c r="F46" i="1"/>
  <c r="E50" i="1"/>
  <c r="F50" i="1"/>
  <c r="E51" i="1"/>
  <c r="F51" i="1"/>
  <c r="E52" i="1"/>
  <c r="F52" i="1" s="1"/>
  <c r="E53" i="1"/>
  <c r="F53" i="1"/>
  <c r="E54" i="1"/>
  <c r="F54" i="1"/>
  <c r="E57" i="1"/>
  <c r="F57" i="1"/>
  <c r="E58" i="1"/>
  <c r="F58" i="1" s="1"/>
  <c r="E59" i="1"/>
  <c r="F59" i="1"/>
  <c r="E60" i="1"/>
  <c r="F60" i="1"/>
  <c r="E61" i="1"/>
  <c r="F61" i="1"/>
  <c r="E63" i="1"/>
  <c r="F63" i="1" s="1"/>
  <c r="E64" i="1"/>
  <c r="F64" i="1"/>
  <c r="E68" i="1"/>
  <c r="F68" i="1"/>
  <c r="E69" i="1"/>
  <c r="F69" i="1"/>
  <c r="E70" i="1"/>
  <c r="F70" i="1" s="1"/>
  <c r="E71" i="1"/>
  <c r="F71" i="1"/>
  <c r="E72" i="1"/>
  <c r="F72" i="1"/>
  <c r="E73" i="1"/>
  <c r="F73" i="1"/>
  <c r="D129" i="1"/>
  <c r="D133" i="1" s="1"/>
  <c r="F129" i="1"/>
  <c r="H129" i="1"/>
  <c r="J129" i="1"/>
  <c r="J133" i="1" s="1"/>
  <c r="L129" i="1"/>
  <c r="F130" i="1"/>
  <c r="H130" i="1"/>
  <c r="H133" i="1" s="1"/>
  <c r="J130" i="1"/>
  <c r="L130" i="1"/>
  <c r="L133" i="1" s="1"/>
  <c r="H131" i="1"/>
  <c r="J131" i="1"/>
  <c r="L131" i="1"/>
  <c r="J132" i="1"/>
  <c r="L132" i="1"/>
  <c r="F133" i="1"/>
  <c r="E8" i="2"/>
  <c r="G8" i="2"/>
  <c r="C21" i="2"/>
  <c r="C23" i="2" s="1"/>
  <c r="C24" i="2"/>
  <c r="B106" i="2"/>
  <c r="E21" i="2"/>
  <c r="G21" i="2"/>
  <c r="G24" i="2" s="1"/>
  <c r="I21" i="2"/>
  <c r="I23" i="2" s="1"/>
  <c r="B24" i="2"/>
  <c r="I24" i="2"/>
  <c r="I25" i="2"/>
  <c r="J25" i="2" s="1"/>
  <c r="J33" i="2" s="1"/>
  <c r="E93" i="2" s="1"/>
  <c r="E95" i="2" s="1"/>
  <c r="E97" i="2" s="1"/>
  <c r="D43" i="2"/>
  <c r="E43" i="2"/>
  <c r="E46" i="2"/>
  <c r="D47" i="2"/>
  <c r="E47" i="2" s="1"/>
  <c r="D48" i="2"/>
  <c r="E48" i="2" s="1"/>
  <c r="D49" i="2"/>
  <c r="E49" i="2"/>
  <c r="D50" i="2"/>
  <c r="E50" i="2"/>
  <c r="D51" i="2"/>
  <c r="E51" i="2" s="1"/>
  <c r="D54" i="2"/>
  <c r="E54" i="2" s="1"/>
  <c r="D55" i="2"/>
  <c r="E55" i="2"/>
  <c r="D56" i="2"/>
  <c r="E56" i="2"/>
  <c r="D57" i="2"/>
  <c r="E57" i="2" s="1"/>
  <c r="D58" i="2"/>
  <c r="E58" i="2" s="1"/>
  <c r="D59" i="2"/>
  <c r="E59" i="2"/>
  <c r="D60" i="2"/>
  <c r="E60" i="2"/>
  <c r="D63" i="2"/>
  <c r="E63" i="2" s="1"/>
  <c r="D64" i="2"/>
  <c r="E64" i="2" s="1"/>
  <c r="D65" i="2"/>
  <c r="E65" i="2"/>
  <c r="D66" i="2"/>
  <c r="E66" i="2"/>
  <c r="D67" i="2"/>
  <c r="E67" i="2" s="1"/>
  <c r="D68" i="2"/>
  <c r="E68" i="2" s="1"/>
  <c r="C25" i="2" l="1"/>
  <c r="D25" i="2" s="1"/>
  <c r="D33" i="2" s="1"/>
  <c r="B93" i="2" s="1"/>
  <c r="B95" i="2" s="1"/>
  <c r="B97" i="2" s="1"/>
  <c r="B107" i="2" s="1"/>
  <c r="B105" i="2"/>
  <c r="I111" i="1"/>
  <c r="J30" i="1"/>
  <c r="E96" i="1"/>
  <c r="K111" i="1"/>
  <c r="J29" i="1"/>
  <c r="F29" i="1"/>
  <c r="F30" i="1"/>
  <c r="C96" i="1"/>
  <c r="E109" i="1"/>
  <c r="I109" i="1"/>
  <c r="K109" i="1"/>
  <c r="G109" i="1"/>
  <c r="E108" i="1"/>
  <c r="I108" i="1"/>
  <c r="D29" i="1"/>
  <c r="G108" i="1"/>
  <c r="K108" i="1"/>
  <c r="D30" i="1"/>
  <c r="B96" i="1"/>
  <c r="C108" i="1"/>
  <c r="E25" i="2"/>
  <c r="F25" i="2" s="1"/>
  <c r="F33" i="2" s="1"/>
  <c r="C93" i="2" s="1"/>
  <c r="C95" i="2" s="1"/>
  <c r="C97" i="2" s="1"/>
  <c r="E70" i="2"/>
  <c r="F77" i="1"/>
  <c r="H30" i="1"/>
  <c r="H29" i="1"/>
  <c r="D96" i="1"/>
  <c r="I110" i="1"/>
  <c r="G110" i="1"/>
  <c r="K110" i="1"/>
  <c r="E24" i="2"/>
  <c r="G23" i="2"/>
  <c r="E23" i="2"/>
  <c r="G25" i="2"/>
  <c r="H25" i="2" s="1"/>
  <c r="H33" i="2" s="1"/>
  <c r="D93" i="2" s="1"/>
  <c r="D95" i="2" s="1"/>
  <c r="D97" i="2" s="1"/>
  <c r="C95" i="1" l="1"/>
  <c r="C97" i="1" s="1"/>
  <c r="F31" i="1"/>
  <c r="J31" i="1"/>
  <c r="E95" i="1"/>
  <c r="E97" i="1" s="1"/>
  <c r="D95" i="1"/>
  <c r="D97" i="1" s="1"/>
  <c r="D105" i="1" s="1"/>
  <c r="H31" i="1"/>
  <c r="D87" i="2"/>
  <c r="B88" i="2"/>
  <c r="D88" i="2"/>
  <c r="E88" i="2"/>
  <c r="C87" i="2"/>
  <c r="B87" i="2"/>
  <c r="E87" i="2"/>
  <c r="C88" i="2"/>
  <c r="B101" i="1"/>
  <c r="B99" i="1"/>
  <c r="G113" i="1"/>
  <c r="G115" i="1" s="1"/>
  <c r="I113" i="1"/>
  <c r="I115" i="1" s="1"/>
  <c r="C113" i="1"/>
  <c r="C115" i="1" s="1"/>
  <c r="D101" i="1"/>
  <c r="C100" i="1"/>
  <c r="K113" i="1"/>
  <c r="K115" i="1" s="1"/>
  <c r="C102" i="1"/>
  <c r="F34" i="1" s="1"/>
  <c r="C101" i="1"/>
  <c r="B102" i="1"/>
  <c r="D34" i="1" s="1"/>
  <c r="E102" i="1"/>
  <c r="J34" i="1" s="1"/>
  <c r="D102" i="1"/>
  <c r="H34" i="1" s="1"/>
  <c r="E113" i="1"/>
  <c r="E115" i="1" s="1"/>
  <c r="B100" i="1"/>
  <c r="D31" i="1"/>
  <c r="B95" i="1"/>
  <c r="B97" i="1" s="1"/>
  <c r="E105" i="1" l="1"/>
  <c r="B105" i="1"/>
  <c r="D89" i="2"/>
  <c r="C89" i="2"/>
  <c r="E89" i="2"/>
  <c r="B89" i="2"/>
  <c r="B108" i="2" s="1"/>
  <c r="B109" i="2" s="1"/>
  <c r="F35" i="1"/>
  <c r="C105" i="1"/>
  <c r="J35" i="1"/>
  <c r="D35" i="1"/>
  <c r="H35" i="1"/>
  <c r="C119" i="1" l="1"/>
  <c r="C121" i="1" s="1"/>
  <c r="G119" i="1"/>
  <c r="G121" i="1" s="1"/>
  <c r="E119" i="1"/>
  <c r="E121" i="1" s="1"/>
  <c r="K119" i="1"/>
  <c r="K121" i="1" s="1"/>
  <c r="I119" i="1"/>
  <c r="I121" i="1" s="1"/>
  <c r="E122" i="1" l="1"/>
  <c r="E127" i="1" s="1"/>
  <c r="I122" i="1"/>
  <c r="K122" i="1"/>
  <c r="G122" i="1"/>
  <c r="G127" i="1" s="1"/>
  <c r="I127" i="1" s="1"/>
  <c r="K127" i="1" s="1"/>
  <c r="C127" i="1"/>
</calcChain>
</file>

<file path=xl/sharedStrings.xml><?xml version="1.0" encoding="utf-8"?>
<sst xmlns="http://schemas.openxmlformats.org/spreadsheetml/2006/main" count="267" uniqueCount="185">
  <si>
    <t>Kalkulation der Kosten und Erträge für Lehrlinge im Kleinverbund</t>
  </si>
  <si>
    <t>Anhang 2 zu Zusammenarbeitsvertrag</t>
  </si>
  <si>
    <t>(4-jährige Lehre)</t>
  </si>
  <si>
    <t>Annahmen:</t>
  </si>
  <si>
    <t>Anzahl Lehrlinge pro Jahr</t>
  </si>
  <si>
    <t>(im Endausbau =</t>
  </si>
  <si>
    <t>Lehrlinge)</t>
  </si>
  <si>
    <t>Anzahl Firmen im Verbund</t>
  </si>
  <si>
    <t>(nur für Schätzung der Aufwendungen der Leitfirma relevant)</t>
  </si>
  <si>
    <t>Studnenansatz Leitfirma (für Adm.)</t>
  </si>
  <si>
    <t>Verbund:</t>
  </si>
  <si>
    <t>Absenzen der Lehrlinge:</t>
  </si>
  <si>
    <t>(Ferien, Kurse, J&amp;S, Unfall, etc. / ohne Schulbesuch)</t>
  </si>
  <si>
    <t>......................................................................</t>
  </si>
  <si>
    <t>Lohnnebenkosten:</t>
  </si>
  <si>
    <t>Lehrlingslohn 1.LJ:</t>
  </si>
  <si>
    <t>Lehrberuf:</t>
  </si>
  <si>
    <t>Lehrlingslohn 2.LJ:</t>
  </si>
  <si>
    <t>.....................................................................</t>
  </si>
  <si>
    <t>Lehrlingslohn 3.LJ:</t>
  </si>
  <si>
    <t>Lehrlingslohn 4.LJ:</t>
  </si>
  <si>
    <t>Einsatz pro Lehrling / Jahr (Wochen):</t>
  </si>
  <si>
    <t>(53 Wo -</t>
  </si>
  <si>
    <t>)</t>
  </si>
  <si>
    <r>
      <t xml:space="preserve">Zum freien Gebrauch zur Verfügung gestellt von der Projektgruppe "Verbundkonzepte" der Deutschschweizerischen Berufsbildungsämter - Konferenz DBK. </t>
    </r>
    <r>
      <rPr>
        <b/>
        <sz val="8"/>
        <rFont val="Arial"/>
      </rPr>
      <t>Eine kommerzielle Nutzung ist untersagt!</t>
    </r>
    <r>
      <rPr>
        <sz val="8"/>
        <rFont val="Arial"/>
        <family val="2"/>
      </rPr>
      <t xml:space="preserve"> </t>
    </r>
  </si>
  <si>
    <t xml:space="preserve">Benützung dieses Kalkulationsmodells: Die Zahlen die für einen bestimmten Ausbildungsverbund zutreffen in die roten Felder eingeben (die roten Felder sind veränderbar). Die übrigen Felder   </t>
  </si>
  <si>
    <t>sind schreibgeschützt, sie enthalten Formeln und zeigen errechnete Grössen an (siehe auch Legende).</t>
  </si>
  <si>
    <t>Lehrlings-bezogene Kosten:</t>
  </si>
  <si>
    <t>1. Lehrjahr</t>
  </si>
  <si>
    <t>2. Lehrjahr</t>
  </si>
  <si>
    <t>3. Lehrjahr</t>
  </si>
  <si>
    <t>4. Lehrjahr</t>
  </si>
  <si>
    <t>pro Monat</t>
  </si>
  <si>
    <t>pro Jahr</t>
  </si>
  <si>
    <t>Lehrlingslohn:</t>
  </si>
  <si>
    <t>Einführungskurse:</t>
  </si>
  <si>
    <t>Diverse jährliche Kosten:</t>
  </si>
  <si>
    <t>Beitrag an Projektwochen, Abschlussreise, etc.</t>
  </si>
  <si>
    <t>Total Lehrlings-bezogene Kosten:</t>
  </si>
  <si>
    <t>pro Jahr:</t>
  </si>
  <si>
    <t>pro Monat:</t>
  </si>
  <si>
    <t>(:12)</t>
  </si>
  <si>
    <t>pro Woche:</t>
  </si>
  <si>
    <t>(:53)</t>
  </si>
  <si>
    <t>pro Woche mit Berücksichtigung Absenz von</t>
  </si>
  <si>
    <t>Entschädigung Administration (aufgrund Berechnungsmodell, ab 4. Geschäftsjahr):</t>
  </si>
  <si>
    <t>Entschädigung Lehrlingsleistung pro Woche Einsatz in Verbundbetrieb:</t>
  </si>
  <si>
    <t>Legende:</t>
  </si>
  <si>
    <t>kursiv geschriebene Werte:</t>
  </si>
  <si>
    <t>wählbare Annahme</t>
  </si>
  <si>
    <t>(veränderbar)</t>
  </si>
  <si>
    <t>mit normalschrift geschriebene Werte:</t>
  </si>
  <si>
    <t>berechnete Grössen</t>
  </si>
  <si>
    <t>(nicht veränderbar)</t>
  </si>
  <si>
    <t>fett geschriebene Werte:</t>
  </si>
  <si>
    <t>wichtige Resultate</t>
  </si>
  <si>
    <t>Leistungen der Leitfirma:</t>
  </si>
  <si>
    <t>Stunden</t>
  </si>
  <si>
    <t>Ansatz</t>
  </si>
  <si>
    <t>Betrag</t>
  </si>
  <si>
    <t>Gesetzliche Aufgaben:</t>
  </si>
  <si>
    <t>Sämtliche gesetzlichen Verpflichtungen eines Lehrbetriebes</t>
  </si>
  <si>
    <t>Lehrmeisterkurs</t>
  </si>
  <si>
    <t>(Anteil pro Jahr)</t>
  </si>
  <si>
    <t>Vertretung nach aussen:</t>
  </si>
  <si>
    <t xml:space="preserve">Kontakt mit: </t>
  </si>
  <si>
    <t>*Berufsbildungsbehörden</t>
  </si>
  <si>
    <t>*Einführungskursorganisation</t>
  </si>
  <si>
    <t>*Verband</t>
  </si>
  <si>
    <t>*allfällige Lehrmeistervereinigungen</t>
  </si>
  <si>
    <t>*den Lehrlingen und deren Eltern, sowie Volksschulen</t>
  </si>
  <si>
    <t>Ausbildungsplanung und Qualitätssicherung:</t>
  </si>
  <si>
    <t>Ausbildungsmöglichkeiten im Verbund</t>
  </si>
  <si>
    <t>Erschliessung neuer oder zusätzlicher Verbundbetriebe im Bedarfsfalle</t>
  </si>
  <si>
    <t>Planung des Lehrlingseinsatzes</t>
  </si>
  <si>
    <t>Qualitätssicherung der gesamten Ausbildung</t>
  </si>
  <si>
    <t>Unterzeichnung der Schulzeugnisse</t>
  </si>
  <si>
    <t>Erarbeitung und Anordnung besonderer</t>
  </si>
  <si>
    <t xml:space="preserve"> Massnahmen bei ungenügender Leistung eines Lehrlinges</t>
  </si>
  <si>
    <t>Grundbetreuung der Lehrlinge und Kontaktpflege mit den Partnern der Berufsbildung</t>
  </si>
  <si>
    <t>Personaladministration:</t>
  </si>
  <si>
    <t>Lehrlingswerbung und Information über Verbund (z.B. Organisation von</t>
  </si>
  <si>
    <t xml:space="preserve">  Schnupperlehren, Besichtigungen, Kontakte mit Oberstufenlehrkräften, etc.)</t>
  </si>
  <si>
    <t>Auswahl der Lehrlinge</t>
  </si>
  <si>
    <t>Abschluss Lehrvertrag, inkl. Gespräche</t>
  </si>
  <si>
    <t>Personaladministration (Lohn, Versicherung, etc.)</t>
  </si>
  <si>
    <t>Führen und archivieren der Lehrlingsakten</t>
  </si>
  <si>
    <t>Ausstellen Abschlusszeugnis bei Lehrende</t>
  </si>
  <si>
    <t>Rückstellungen</t>
  </si>
  <si>
    <t>(zu Gunsten Reservekonto Verbund)</t>
  </si>
  <si>
    <t>Weitere Diverse Aufwendungen</t>
  </si>
  <si>
    <t>..............................................</t>
  </si>
  <si>
    <t>Total Aufwendungen der Leitfirma</t>
  </si>
  <si>
    <t>(1. Geschäftsjahr)</t>
  </si>
  <si>
    <r>
      <t>(Annahme: Im 2. Geschäftsjahr sind die Aufwendungen</t>
    </r>
    <r>
      <rPr>
        <i/>
        <sz val="10"/>
        <rFont val="Arial"/>
      </rPr>
      <t>1.2</t>
    </r>
    <r>
      <rPr>
        <sz val="10"/>
        <rFont val="Arial"/>
      </rPr>
      <t xml:space="preserve"> mal grösser, im 3. Geschäftsjahr </t>
    </r>
    <r>
      <rPr>
        <i/>
        <sz val="10"/>
        <rFont val="Arial"/>
      </rPr>
      <t>1.4</t>
    </r>
    <r>
      <rPr>
        <sz val="10"/>
        <rFont val="Arial"/>
      </rPr>
      <t xml:space="preserve"> mal grösser und ab dem 4. Geschäftsjahr </t>
    </r>
    <r>
      <rPr>
        <i/>
        <sz val="10"/>
        <rFont val="Arial"/>
      </rPr>
      <t>1.6</t>
    </r>
    <r>
      <rPr>
        <sz val="10"/>
        <rFont val="Arial"/>
      </rPr>
      <t xml:space="preserve"> mal grösser)</t>
    </r>
  </si>
  <si>
    <t>Leistungen der Verbundfirmen:</t>
  </si>
  <si>
    <t xml:space="preserve">Bereitstellen / Beschaffung  zeitgemässer Arbeitsplatz, inkl. Werkzeug </t>
  </si>
  <si>
    <t>Ausbilden der Lehrlinge</t>
  </si>
  <si>
    <t>Für jeden Lehrling eine qualifizierte Bezugsperson bezeichnen</t>
  </si>
  <si>
    <t>Gewähren der notwendigen Einblicke in den Arbeits- und Ausbildungsplatz des Lehrlinges an die Leitfirma</t>
  </si>
  <si>
    <t>Die Leitfirma unterstützen bei der Festlegung des Ausbildungsauftrages für die eigene Firma</t>
  </si>
  <si>
    <t xml:space="preserve"> Durchführen periodischer Lehrllingsbeurteilung inkl. Beurteilungsgespräch (Kopie an Leitfirma)</t>
  </si>
  <si>
    <t>Beteiligung an den durch die Leitfirma einberufenen Treffen</t>
  </si>
  <si>
    <t>Entschädigung für Lehrlingsleistung:</t>
  </si>
  <si>
    <t>1. LJ:</t>
  </si>
  <si>
    <t xml:space="preserve"> 2. LJ:</t>
  </si>
  <si>
    <t>3. LJ:</t>
  </si>
  <si>
    <t>4. LJ:</t>
  </si>
  <si>
    <t>Direkte Lehrlingskosten pro Monat :</t>
  </si>
  <si>
    <t>(pro Lehrling)</t>
  </si>
  <si>
    <t xml:space="preserve"> Direkte Lehrlingskosten pro Woche (:53 Wochen)</t>
  </si>
  <si>
    <t>Direkte Lehrlingskosten pro Woche mit Berücksichtigung der Absenz:</t>
  </si>
  <si>
    <t xml:space="preserve">(pro Lehrling, monatliche direkte Lehrlingskosten </t>
  </si>
  <si>
    <t xml:space="preserve">  x 12 : Anzahl Wochen + Zuschlag für Absenz)</t>
  </si>
  <si>
    <t>Entschädigung der Leistungen der Leitfirma im 1. Geschäftsjahr:</t>
  </si>
  <si>
    <t>Entschädigung der Leistungen der Leitfirma im 2. Geschäftsjahr:</t>
  </si>
  <si>
    <t>Entschädigung der Leistungen der Leitfirma im 3. Geschäftsjahr:</t>
  </si>
  <si>
    <t>Entschädigung der Leistungen der Leitfirma am dem 4. Geschäftsjahr:</t>
  </si>
  <si>
    <t>(Faktor, gerechnet ab 4. Geschäftsjahr)</t>
  </si>
  <si>
    <t>(entspricht Verhältnis der Lehrlingslöhne in den verschiedenen Lehrjahren)</t>
  </si>
  <si>
    <t>Entschädigung der Lehrlingsleistung pro Woche Einsatz:</t>
  </si>
  <si>
    <t>Kosten</t>
  </si>
  <si>
    <t>1. Geschäftsjahr</t>
  </si>
  <si>
    <t>2. Geschäftsjahr</t>
  </si>
  <si>
    <t>3. Geschäftsjahr</t>
  </si>
  <si>
    <t>4. Geschäftsjahr</t>
  </si>
  <si>
    <t>Folgejahre</t>
  </si>
  <si>
    <t>direkte Lehrlingskosten 1. Lehrjahr x Anzahl Lehrlinge:</t>
  </si>
  <si>
    <t>direkte Lehrlingskosten 2. Lehrjahr x Anzahl Lehrlinge:</t>
  </si>
  <si>
    <t>direkte Lehrlingskosten 3. Lehrjahr x Anzahl Lehrlinge:</t>
  </si>
  <si>
    <t>direkte Lehrlingskosten 4. Lehrjahr x Anzahl Lehrlinge:</t>
  </si>
  <si>
    <t>Leistungen Leitfirma:</t>
  </si>
  <si>
    <t>Total Kosten:</t>
  </si>
  <si>
    <t>Erträge</t>
  </si>
  <si>
    <t>Entschädigung für Lehrlingsleistungen (Ansatz pro Woche x LL x Wochen):</t>
  </si>
  <si>
    <t>Saldo</t>
  </si>
  <si>
    <t>kummuliert:</t>
  </si>
  <si>
    <t>Finanz-Starthilfe (Bedarf):</t>
  </si>
  <si>
    <t xml:space="preserve">1. Lehrjahr: </t>
  </si>
  <si>
    <t>Anzahl LL:</t>
  </si>
  <si>
    <t>2. Lehrjahr:</t>
  </si>
  <si>
    <t>3. Lehrjahr:</t>
  </si>
  <si>
    <t>4. Lehrjahr:</t>
  </si>
  <si>
    <t>Total:</t>
  </si>
  <si>
    <r>
      <t xml:space="preserve">Kalkulation der Kosten und Erträge für Hochbauzeichnerlehrlinge </t>
    </r>
    <r>
      <rPr>
        <sz val="12"/>
        <rFont val="Arial"/>
      </rPr>
      <t>(im Kleinverbund)</t>
    </r>
  </si>
  <si>
    <t>Variante 2:</t>
  </si>
  <si>
    <t>(genauere Angaben ......)</t>
  </si>
  <si>
    <t>Einsatz pro Lehrling / Lehre (Monate):</t>
  </si>
  <si>
    <t>48 Mt. -</t>
  </si>
  <si>
    <t>Lehrlingslohn 1.LJ (netto):</t>
  </si>
  <si>
    <t>Lehrlingslohn 2.LJ (netto):</t>
  </si>
  <si>
    <t>Lehrlingslohn 3.LJ (netto):</t>
  </si>
  <si>
    <t>Lehrlingslohn 4.LJ (netto):</t>
  </si>
  <si>
    <t>Monatliche Kosten:</t>
  </si>
  <si>
    <t>Lehrlingslohn netto:</t>
  </si>
  <si>
    <t>Monatlich an Lehrling bezahlen:</t>
  </si>
  <si>
    <t>Monatliche Lohnnebenkosten:</t>
  </si>
  <si>
    <r>
      <t xml:space="preserve"> Zwischentotal    </t>
    </r>
    <r>
      <rPr>
        <sz val="8"/>
        <rFont val="Arial"/>
      </rPr>
      <t>(Lohn inkl. Nebenkosten)</t>
    </r>
    <r>
      <rPr>
        <b/>
        <sz val="8"/>
        <rFont val="Arial"/>
      </rPr>
      <t>:</t>
    </r>
  </si>
  <si>
    <t>Einführungskurs-Kosten</t>
  </si>
  <si>
    <t>Abklärungsmöglichkeiten im Verbund</t>
  </si>
  <si>
    <t>Erarbeitung und Anordnung besonderer Massnahmen bei ungenügender Leistung eines Lehrlinges</t>
  </si>
  <si>
    <t>Lehrlingswerbung und Information über Verbund (z.B. Organisation von Schnupperlehren, Besichtigungen, Kontakte mit Oberstufenlehrkräften, etc.)</t>
  </si>
  <si>
    <t>Gewähren der notwendigen Einblicke in den Arbeits- und Ausbildungsplatz des Lehrlinges an Leitfirma</t>
  </si>
  <si>
    <t>Durchführen periodicher Lehrlingsbeurteilung inkl. Beurteilungsgespräch (Kopie an Leitfirma)</t>
  </si>
  <si>
    <t>Beteiligung der durch die Leitfirma einberufenen</t>
  </si>
  <si>
    <t>Entschädigung für Lehrlingsleistung von Verbundbetrieb an Leitfirma (pro Monat):</t>
  </si>
  <si>
    <t>Faktor für Leistungsfähigkeit Lehrling (entspricht Verhältnis Monatslöhne):</t>
  </si>
  <si>
    <t>Aufwendungen der Leitfirma pro Jahr:</t>
  </si>
  <si>
    <t>Aufwendungen der Leitfirma pro Monat Lehrlingseinsatz:</t>
  </si>
  <si>
    <t>Aufwendungen der Leitfirma pro Monat und Lehrling:</t>
  </si>
  <si>
    <t>total Lehrlings-bezogene Kosten:</t>
  </si>
  <si>
    <t>Lehrlingsbezogene Kosten nach Berücksichtigung Absenz:</t>
  </si>
  <si>
    <t>(pro Jahr)</t>
  </si>
  <si>
    <t>Lehrlings-bezogene Kosten pro Monat Lehrlingseinsatz (/13):</t>
  </si>
  <si>
    <t>(pro Monat)</t>
  </si>
  <si>
    <t>Beispiel für den Einsatz eines Lehrlings im 1. Lehrjahr</t>
  </si>
  <si>
    <t>Die Verbundfirma bezahlt dem Lehrling:</t>
  </si>
  <si>
    <t>Lohn</t>
  </si>
  <si>
    <t>Die Verbundfirma bezahlt:</t>
  </si>
  <si>
    <t>Lohnnebenkosten</t>
  </si>
  <si>
    <t>Die Verbundfirma bezahlt der Leitfirma:</t>
  </si>
  <si>
    <t>für Absenz Lehrling (lehrlingsbezogene Kosten ohne Lehrlingslohn)</t>
  </si>
  <si>
    <t>für Administration etc.</t>
  </si>
  <si>
    <t>Die Verbundfirma bezahlt total:</t>
  </si>
  <si>
    <t>pro Lehrling und Einsatzmonat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</si>
</sst>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3" formatCode="&quot;Fr.&quot;\ #,##0.00;[Red]&quot;Fr.&quot;\ \-#,##0.00"/>
    <numFmt numFmtId="187" formatCode="_ * #,##0_ ;_ * \-#,##0_ ;_ * &quot;-&quot;??_ ;_ @_ "/>
  </numFmts>
  <fonts count="39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</font>
    <font>
      <b/>
      <sz val="9"/>
      <name val="Arial"/>
    </font>
    <font>
      <sz val="9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</font>
    <font>
      <sz val="8"/>
      <name val="Arial"/>
    </font>
    <font>
      <b/>
      <i/>
      <sz val="8"/>
      <name val="Arial"/>
    </font>
    <font>
      <u val="singleAccounting"/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</font>
    <font>
      <sz val="12"/>
      <name val="Arial"/>
    </font>
    <font>
      <b/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8"/>
      <color indexed="8"/>
      <name val="Arial"/>
    </font>
    <font>
      <i/>
      <sz val="8"/>
      <color indexed="9"/>
      <name val="Arial"/>
      <family val="2"/>
    </font>
    <font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10"/>
      <color indexed="9"/>
      <name val="Arial"/>
    </font>
    <font>
      <sz val="8"/>
      <color indexed="9"/>
      <name val="Arial"/>
      <family val="2"/>
    </font>
    <font>
      <i/>
      <sz val="8"/>
      <color indexed="9"/>
      <name val="Arial"/>
    </font>
    <font>
      <b/>
      <u/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0">
    <xf numFmtId="0" fontId="0" fillId="0" borderId="0" xfId="0"/>
    <xf numFmtId="0" fontId="5" fillId="0" borderId="0" xfId="0" applyFont="1"/>
    <xf numFmtId="4" fontId="13" fillId="0" borderId="0" xfId="0" applyNumberFormat="1" applyFont="1"/>
    <xf numFmtId="4" fontId="9" fillId="0" borderId="0" xfId="0" applyNumberFormat="1" applyFont="1"/>
    <xf numFmtId="187" fontId="9" fillId="0" borderId="0" xfId="1" applyNumberFormat="1" applyFont="1"/>
    <xf numFmtId="187" fontId="9" fillId="0" borderId="0" xfId="1" applyNumberFormat="1" applyFont="1" applyBorder="1"/>
    <xf numFmtId="187" fontId="18" fillId="0" borderId="0" xfId="1" applyNumberFormat="1" applyFont="1" applyFill="1" applyBorder="1"/>
    <xf numFmtId="187" fontId="15" fillId="0" borderId="0" xfId="1" applyNumberFormat="1" applyFont="1" applyFill="1" applyBorder="1"/>
    <xf numFmtId="43" fontId="9" fillId="0" borderId="0" xfId="1" applyNumberFormat="1" applyFont="1"/>
    <xf numFmtId="43" fontId="9" fillId="0" borderId="1" xfId="1" applyNumberFormat="1" applyFont="1" applyBorder="1"/>
    <xf numFmtId="43" fontId="9" fillId="0" borderId="0" xfId="1" applyNumberFormat="1" applyFont="1" applyBorder="1"/>
    <xf numFmtId="187" fontId="9" fillId="0" borderId="0" xfId="1" applyNumberFormat="1" applyFont="1" applyFill="1"/>
    <xf numFmtId="187" fontId="10" fillId="0" borderId="0" xfId="1" applyNumberFormat="1" applyFont="1" applyFill="1"/>
    <xf numFmtId="4" fontId="10" fillId="2" borderId="0" xfId="0" applyNumberFormat="1" applyFont="1" applyFill="1" applyAlignment="1">
      <alignment horizontal="left"/>
    </xf>
    <xf numFmtId="187" fontId="9" fillId="2" borderId="0" xfId="1" applyNumberFormat="1" applyFont="1" applyFill="1" applyAlignment="1">
      <alignment horizontal="right"/>
    </xf>
    <xf numFmtId="0" fontId="0" fillId="2" borderId="0" xfId="0" applyFill="1"/>
    <xf numFmtId="4" fontId="9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4" fontId="19" fillId="0" borderId="0" xfId="0" applyNumberFormat="1" applyFont="1" applyFill="1"/>
    <xf numFmtId="4" fontId="10" fillId="0" borderId="0" xfId="0" applyNumberFormat="1" applyFont="1" applyFill="1"/>
    <xf numFmtId="187" fontId="11" fillId="0" borderId="0" xfId="1" applyNumberFormat="1" applyFont="1" applyFill="1"/>
    <xf numFmtId="187" fontId="9" fillId="0" borderId="0" xfId="1" applyNumberFormat="1" applyFont="1" applyFill="1" applyAlignment="1">
      <alignment horizontal="right"/>
    </xf>
    <xf numFmtId="4" fontId="10" fillId="0" borderId="0" xfId="1" applyNumberFormat="1" applyFont="1" applyFill="1"/>
    <xf numFmtId="187" fontId="19" fillId="0" borderId="0" xfId="1" applyNumberFormat="1" applyFont="1" applyFill="1"/>
    <xf numFmtId="0" fontId="0" fillId="0" borderId="0" xfId="0" applyFill="1"/>
    <xf numFmtId="187" fontId="20" fillId="0" borderId="0" xfId="1" applyNumberFormat="1" applyFont="1" applyFill="1"/>
    <xf numFmtId="187" fontId="9" fillId="0" borderId="0" xfId="1" applyNumberFormat="1" applyFont="1" applyFill="1" applyAlignment="1">
      <alignment horizontal="center"/>
    </xf>
    <xf numFmtId="4" fontId="13" fillId="0" borderId="0" xfId="0" applyNumberFormat="1" applyFont="1" applyFill="1"/>
    <xf numFmtId="4" fontId="17" fillId="0" borderId="0" xfId="0" applyNumberFormat="1" applyFont="1" applyFill="1"/>
    <xf numFmtId="4" fontId="15" fillId="0" borderId="0" xfId="0" applyNumberFormat="1" applyFont="1" applyFill="1"/>
    <xf numFmtId="187" fontId="15" fillId="0" borderId="0" xfId="1" applyNumberFormat="1" applyFont="1" applyFill="1"/>
    <xf numFmtId="4" fontId="9" fillId="0" borderId="0" xfId="0" applyNumberFormat="1" applyFont="1" applyFill="1" applyAlignment="1">
      <alignment horizontal="center"/>
    </xf>
    <xf numFmtId="43" fontId="9" fillId="0" borderId="0" xfId="1" applyFont="1" applyFill="1"/>
    <xf numFmtId="43" fontId="9" fillId="0" borderId="0" xfId="1" applyFont="1" applyFill="1" applyAlignment="1">
      <alignment horizontal="center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5" fillId="0" borderId="0" xfId="1" applyNumberFormat="1" applyFont="1" applyFill="1"/>
    <xf numFmtId="4" fontId="0" fillId="0" borderId="0" xfId="0" applyNumberFormat="1" applyFill="1"/>
    <xf numFmtId="187" fontId="10" fillId="0" borderId="0" xfId="1" applyNumberFormat="1" applyFont="1" applyFill="1" applyAlignment="1">
      <alignment horizontal="right"/>
    </xf>
    <xf numFmtId="187" fontId="5" fillId="0" borderId="0" xfId="1" applyNumberFormat="1" applyFont="1" applyFill="1"/>
    <xf numFmtId="187" fontId="0" fillId="0" borderId="0" xfId="1" applyNumberFormat="1" applyFont="1" applyFill="1"/>
    <xf numFmtId="4" fontId="4" fillId="0" borderId="0" xfId="0" applyNumberFormat="1" applyFont="1" applyFill="1" applyAlignment="1">
      <alignment horizontal="center"/>
    </xf>
    <xf numFmtId="187" fontId="4" fillId="0" borderId="0" xfId="1" applyNumberFormat="1" applyFont="1" applyFill="1" applyAlignment="1">
      <alignment horizontal="center"/>
    </xf>
    <xf numFmtId="187" fontId="7" fillId="0" borderId="0" xfId="1" applyNumberFormat="1" applyFont="1" applyFill="1"/>
    <xf numFmtId="187" fontId="16" fillId="0" borderId="0" xfId="1" applyNumberFormat="1" applyFont="1" applyFill="1"/>
    <xf numFmtId="43" fontId="5" fillId="0" borderId="0" xfId="1" applyFont="1" applyFill="1"/>
    <xf numFmtId="43" fontId="0" fillId="0" borderId="0" xfId="1" applyFont="1" applyFill="1"/>
    <xf numFmtId="4" fontId="9" fillId="2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187" fontId="1" fillId="0" borderId="0" xfId="1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43" fontId="9" fillId="0" borderId="0" xfId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187" fontId="5" fillId="0" borderId="0" xfId="1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187" fontId="4" fillId="0" borderId="0" xfId="1" applyNumberFormat="1" applyFont="1" applyFill="1" applyAlignment="1">
      <alignment horizontal="right"/>
    </xf>
    <xf numFmtId="187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left"/>
    </xf>
    <xf numFmtId="187" fontId="20" fillId="0" borderId="1" xfId="1" applyNumberFormat="1" applyFont="1" applyBorder="1" applyAlignment="1">
      <alignment horizontal="right"/>
    </xf>
    <xf numFmtId="187" fontId="20" fillId="0" borderId="0" xfId="1" applyNumberFormat="1" applyFont="1" applyFill="1" applyAlignment="1">
      <alignment horizontal="left"/>
    </xf>
    <xf numFmtId="187" fontId="9" fillId="0" borderId="0" xfId="1" applyNumberFormat="1" applyFont="1" applyFill="1" applyAlignment="1">
      <alignment horizontal="left"/>
    </xf>
    <xf numFmtId="4" fontId="23" fillId="0" borderId="0" xfId="0" applyNumberFormat="1" applyFont="1" applyAlignment="1">
      <alignment horizontal="left"/>
    </xf>
    <xf numFmtId="4" fontId="19" fillId="2" borderId="0" xfId="0" applyNumberFormat="1" applyFont="1" applyFill="1" applyAlignment="1">
      <alignment horizontal="left"/>
    </xf>
    <xf numFmtId="187" fontId="19" fillId="0" borderId="0" xfId="1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left"/>
    </xf>
    <xf numFmtId="4" fontId="20" fillId="0" borderId="0" xfId="0" applyNumberFormat="1" applyFont="1" applyFill="1" applyAlignment="1">
      <alignment horizontal="left"/>
    </xf>
    <xf numFmtId="187" fontId="20" fillId="0" borderId="0" xfId="1" quotePrefix="1" applyNumberFormat="1" applyFont="1" applyFill="1" applyAlignment="1">
      <alignment horizontal="left"/>
    </xf>
    <xf numFmtId="4" fontId="20" fillId="0" borderId="0" xfId="0" quotePrefix="1" applyNumberFormat="1" applyFont="1" applyFill="1" applyAlignment="1">
      <alignment horizontal="left"/>
    </xf>
    <xf numFmtId="187" fontId="19" fillId="0" borderId="0" xfId="1" quotePrefix="1" applyNumberFormat="1" applyFont="1" applyFill="1" applyAlignment="1">
      <alignment horizontal="left"/>
    </xf>
    <xf numFmtId="43" fontId="20" fillId="0" borderId="0" xfId="1" quotePrefix="1" applyFont="1" applyFill="1" applyAlignment="1">
      <alignment horizontal="left"/>
    </xf>
    <xf numFmtId="4" fontId="8" fillId="0" borderId="0" xfId="0" quotePrefix="1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left"/>
    </xf>
    <xf numFmtId="187" fontId="8" fillId="0" borderId="0" xfId="1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left"/>
    </xf>
    <xf numFmtId="187" fontId="7" fillId="0" borderId="0" xfId="1" applyNumberFormat="1" applyFont="1" applyFill="1" applyAlignment="1">
      <alignment horizontal="left"/>
    </xf>
    <xf numFmtId="43" fontId="8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43" fontId="9" fillId="0" borderId="0" xfId="1" applyNumberFormat="1" applyFont="1" applyFill="1" applyBorder="1"/>
    <xf numFmtId="0" fontId="9" fillId="2" borderId="0" xfId="0" applyFont="1" applyFill="1"/>
    <xf numFmtId="187" fontId="9" fillId="2" borderId="0" xfId="1" applyNumberFormat="1" applyFont="1" applyFill="1" applyBorder="1"/>
    <xf numFmtId="10" fontId="14" fillId="0" borderId="0" xfId="1" applyNumberFormat="1" applyFont="1" applyFill="1" applyAlignment="1">
      <alignment horizontal="left"/>
    </xf>
    <xf numFmtId="43" fontId="9" fillId="0" borderId="2" xfId="1" applyNumberFormat="1" applyFont="1" applyBorder="1"/>
    <xf numFmtId="187" fontId="9" fillId="0" borderId="2" xfId="1" applyNumberFormat="1" applyFont="1" applyFill="1" applyBorder="1" applyAlignment="1">
      <alignment horizontal="right"/>
    </xf>
    <xf numFmtId="0" fontId="0" fillId="0" borderId="2" xfId="0" applyFill="1" applyBorder="1"/>
    <xf numFmtId="43" fontId="9" fillId="0" borderId="2" xfId="1" applyNumberFormat="1" applyFont="1" applyFill="1" applyBorder="1"/>
    <xf numFmtId="9" fontId="14" fillId="0" borderId="2" xfId="1" applyNumberFormat="1" applyFont="1" applyFill="1" applyBorder="1" applyAlignment="1">
      <alignment horizontal="left"/>
    </xf>
    <xf numFmtId="0" fontId="0" fillId="0" borderId="2" xfId="0" applyBorder="1"/>
    <xf numFmtId="187" fontId="9" fillId="2" borderId="0" xfId="1" applyNumberFormat="1" applyFont="1" applyFill="1" applyAlignment="1">
      <alignment horizontal="left"/>
    </xf>
    <xf numFmtId="0" fontId="9" fillId="0" borderId="0" xfId="0" applyFont="1"/>
    <xf numFmtId="43" fontId="9" fillId="2" borderId="0" xfId="1" applyNumberFormat="1" applyFont="1" applyFill="1" applyBorder="1"/>
    <xf numFmtId="4" fontId="9" fillId="0" borderId="0" xfId="1" applyNumberFormat="1" applyFont="1" applyFill="1" applyAlignment="1">
      <alignment horizontal="left"/>
    </xf>
    <xf numFmtId="4" fontId="20" fillId="0" borderId="0" xfId="1" applyNumberFormat="1" applyFont="1" applyFill="1" applyAlignment="1">
      <alignment horizontal="left"/>
    </xf>
    <xf numFmtId="187" fontId="20" fillId="2" borderId="0" xfId="1" applyNumberFormat="1" applyFont="1" applyFill="1" applyBorder="1" applyAlignment="1">
      <alignment horizontal="left"/>
    </xf>
    <xf numFmtId="4" fontId="14" fillId="2" borderId="0" xfId="1" applyNumberFormat="1" applyFont="1" applyFill="1" applyBorder="1" applyAlignment="1">
      <alignment horizontal="left"/>
    </xf>
    <xf numFmtId="43" fontId="20" fillId="2" borderId="0" xfId="1" applyNumberFormat="1" applyFont="1" applyFill="1" applyBorder="1" applyAlignment="1">
      <alignment horizontal="left"/>
    </xf>
    <xf numFmtId="9" fontId="14" fillId="2" borderId="0" xfId="1" applyNumberFormat="1" applyFont="1" applyFill="1" applyAlignment="1">
      <alignment horizontal="left"/>
    </xf>
    <xf numFmtId="10" fontId="14" fillId="2" borderId="0" xfId="1" applyNumberFormat="1" applyFont="1" applyFill="1" applyAlignment="1">
      <alignment horizontal="left"/>
    </xf>
    <xf numFmtId="43" fontId="19" fillId="0" borderId="0" xfId="1" applyNumberFormat="1" applyFont="1" applyFill="1" applyAlignment="1">
      <alignment horizontal="right"/>
    </xf>
    <xf numFmtId="43" fontId="20" fillId="0" borderId="0" xfId="1" applyNumberFormat="1" applyFont="1" applyFill="1" applyAlignment="1">
      <alignment horizontal="left"/>
    </xf>
    <xf numFmtId="0" fontId="9" fillId="0" borderId="0" xfId="0" applyFont="1" applyFill="1"/>
    <xf numFmtId="2" fontId="20" fillId="0" borderId="0" xfId="1" applyNumberFormat="1" applyFont="1" applyFill="1" applyAlignment="1">
      <alignment horizontal="left"/>
    </xf>
    <xf numFmtId="0" fontId="23" fillId="0" borderId="0" xfId="0" applyFont="1" applyFill="1"/>
    <xf numFmtId="187" fontId="20" fillId="0" borderId="0" xfId="1" applyNumberFormat="1" applyFont="1" applyFill="1" applyBorder="1"/>
    <xf numFmtId="187" fontId="9" fillId="0" borderId="0" xfId="1" applyNumberFormat="1" applyFont="1" applyFill="1" applyBorder="1"/>
    <xf numFmtId="3" fontId="20" fillId="0" borderId="0" xfId="1" applyNumberFormat="1" applyFont="1" applyFill="1" applyAlignment="1">
      <alignment horizontal="left"/>
    </xf>
    <xf numFmtId="187" fontId="19" fillId="0" borderId="0" xfId="1" applyNumberFormat="1" applyFont="1" applyFill="1" applyAlignment="1">
      <alignment horizontal="right"/>
    </xf>
    <xf numFmtId="187" fontId="14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187" fontId="21" fillId="0" borderId="0" xfId="1" applyNumberFormat="1" applyFont="1" applyFill="1" applyAlignment="1">
      <alignment horizontal="left"/>
    </xf>
    <xf numFmtId="187" fontId="22" fillId="0" borderId="0" xfId="1" applyNumberFormat="1" applyFont="1" applyFill="1" applyAlignment="1">
      <alignment horizontal="right"/>
    </xf>
    <xf numFmtId="2" fontId="14" fillId="0" borderId="0" xfId="1" applyNumberFormat="1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187" fontId="9" fillId="0" borderId="0" xfId="1" applyNumberFormat="1" applyFont="1" applyFill="1" applyAlignment="1" applyProtection="1">
      <alignment horizontal="right"/>
    </xf>
    <xf numFmtId="4" fontId="21" fillId="0" borderId="0" xfId="0" applyNumberFormat="1" applyFont="1" applyFill="1" applyAlignment="1">
      <alignment horizontal="left"/>
    </xf>
    <xf numFmtId="4" fontId="14" fillId="0" borderId="0" xfId="0" applyNumberFormat="1" applyFont="1" applyFill="1" applyAlignment="1">
      <alignment horizontal="left"/>
    </xf>
    <xf numFmtId="4" fontId="2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3" fontId="20" fillId="0" borderId="0" xfId="0" applyNumberFormat="1" applyFont="1" applyFill="1" applyAlignment="1">
      <alignment horizontal="left"/>
    </xf>
    <xf numFmtId="43" fontId="12" fillId="2" borderId="0" xfId="1" applyNumberFormat="1" applyFont="1" applyFill="1" applyBorder="1" applyAlignment="1">
      <alignment horizontal="right"/>
    </xf>
    <xf numFmtId="43" fontId="9" fillId="2" borderId="0" xfId="1" applyNumberFormat="1" applyFont="1" applyFill="1" applyBorder="1" applyAlignment="1">
      <alignment horizontal="left"/>
    </xf>
    <xf numFmtId="187" fontId="13" fillId="2" borderId="0" xfId="1" applyNumberFormat="1" applyFont="1" applyFill="1" applyAlignment="1">
      <alignment horizontal="right"/>
    </xf>
    <xf numFmtId="187" fontId="13" fillId="2" borderId="0" xfId="1" applyNumberFormat="1" applyFont="1" applyFill="1" applyAlignment="1">
      <alignment horizontal="left"/>
    </xf>
    <xf numFmtId="4" fontId="12" fillId="2" borderId="0" xfId="0" applyNumberFormat="1" applyFont="1" applyFill="1" applyAlignment="1">
      <alignment horizontal="left"/>
    </xf>
    <xf numFmtId="187" fontId="12" fillId="2" borderId="0" xfId="1" applyNumberFormat="1" applyFont="1" applyFill="1"/>
    <xf numFmtId="4" fontId="12" fillId="2" borderId="0" xfId="0" applyNumberFormat="1" applyFont="1" applyFill="1" applyAlignment="1">
      <alignment horizontal="right"/>
    </xf>
    <xf numFmtId="0" fontId="12" fillId="2" borderId="0" xfId="0" applyFont="1" applyFill="1" applyBorder="1" applyAlignment="1">
      <alignment horizontal="right"/>
    </xf>
    <xf numFmtId="4" fontId="14" fillId="2" borderId="0" xfId="1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19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/>
    <xf numFmtId="4" fontId="14" fillId="0" borderId="0" xfId="1" applyNumberFormat="1" applyFont="1" applyFill="1" applyAlignment="1">
      <alignment horizontal="left"/>
    </xf>
    <xf numFmtId="4" fontId="14" fillId="0" borderId="0" xfId="1" applyNumberFormat="1" applyFont="1" applyFill="1" applyBorder="1"/>
    <xf numFmtId="4" fontId="25" fillId="0" borderId="0" xfId="1" applyNumberFormat="1" applyFont="1" applyFill="1" applyBorder="1" applyAlignment="1">
      <alignment horizontal="left"/>
    </xf>
    <xf numFmtId="4" fontId="19" fillId="2" borderId="0" xfId="1" applyNumberFormat="1" applyFont="1" applyFill="1" applyBorder="1" applyAlignment="1">
      <alignment horizontal="left"/>
    </xf>
    <xf numFmtId="4" fontId="25" fillId="2" borderId="0" xfId="1" applyNumberFormat="1" applyFont="1" applyFill="1" applyBorder="1" applyAlignment="1">
      <alignment horizontal="left"/>
    </xf>
    <xf numFmtId="4" fontId="20" fillId="0" borderId="0" xfId="1" applyNumberFormat="1" applyFont="1" applyFill="1"/>
    <xf numFmtId="4" fontId="10" fillId="2" borderId="0" xfId="1" applyNumberFormat="1" applyFont="1" applyFill="1"/>
    <xf numFmtId="0" fontId="1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left"/>
    </xf>
    <xf numFmtId="4" fontId="24" fillId="0" borderId="0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4" fontId="20" fillId="0" borderId="0" xfId="1" applyNumberFormat="1" applyFont="1" applyFill="1" applyAlignment="1"/>
    <xf numFmtId="4" fontId="9" fillId="0" borderId="0" xfId="0" applyNumberFormat="1" applyFont="1" applyFill="1" applyAlignment="1"/>
    <xf numFmtId="4" fontId="13" fillId="0" borderId="0" xfId="0" applyNumberFormat="1" applyFont="1" applyFill="1" applyAlignment="1">
      <alignment horizontal="right"/>
    </xf>
    <xf numFmtId="4" fontId="13" fillId="0" borderId="0" xfId="1" applyNumberFormat="1" applyFont="1" applyFill="1" applyAlignment="1">
      <alignment horizontal="right"/>
    </xf>
    <xf numFmtId="4" fontId="12" fillId="0" borderId="0" xfId="1" applyNumberFormat="1" applyFont="1" applyFill="1" applyAlignment="1">
      <alignment horizontal="right"/>
    </xf>
    <xf numFmtId="2" fontId="14" fillId="0" borderId="0" xfId="1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4" fontId="20" fillId="0" borderId="0" xfId="1" applyNumberFormat="1" applyFont="1" applyFill="1" applyAlignment="1">
      <alignment horizontal="right"/>
    </xf>
    <xf numFmtId="0" fontId="27" fillId="0" borderId="0" xfId="0" applyFont="1"/>
    <xf numFmtId="187" fontId="19" fillId="2" borderId="0" xfId="1" applyNumberFormat="1" applyFont="1" applyFill="1" applyAlignment="1">
      <alignment horizontal="right"/>
    </xf>
    <xf numFmtId="4" fontId="13" fillId="2" borderId="0" xfId="1" applyNumberFormat="1" applyFont="1" applyFill="1" applyAlignment="1">
      <alignment horizontal="right"/>
    </xf>
    <xf numFmtId="4" fontId="1" fillId="2" borderId="0" xfId="1" applyNumberFormat="1" applyFont="1" applyFill="1" applyAlignment="1">
      <alignment horizontal="right"/>
    </xf>
    <xf numFmtId="0" fontId="29" fillId="0" borderId="0" xfId="0" applyFont="1"/>
    <xf numFmtId="173" fontId="5" fillId="0" borderId="0" xfId="0" applyNumberFormat="1" applyFont="1"/>
    <xf numFmtId="0" fontId="1" fillId="0" borderId="0" xfId="0" applyFont="1"/>
    <xf numFmtId="173" fontId="7" fillId="0" borderId="0" xfId="0" applyNumberFormat="1" applyFont="1"/>
    <xf numFmtId="4" fontId="1" fillId="2" borderId="0" xfId="0" applyNumberFormat="1" applyFont="1" applyFill="1" applyAlignment="1">
      <alignment horizontal="right"/>
    </xf>
    <xf numFmtId="10" fontId="19" fillId="0" borderId="0" xfId="1" applyNumberFormat="1" applyFont="1" applyFill="1" applyAlignment="1">
      <alignment horizontal="left"/>
    </xf>
    <xf numFmtId="4" fontId="19" fillId="0" borderId="0" xfId="1" applyNumberFormat="1" applyFont="1" applyFill="1" applyAlignment="1">
      <alignment horizontal="left"/>
    </xf>
    <xf numFmtId="187" fontId="19" fillId="0" borderId="0" xfId="1" applyNumberFormat="1" applyFont="1" applyBorder="1"/>
    <xf numFmtId="0" fontId="1" fillId="0" borderId="0" xfId="0" applyFont="1" applyFill="1"/>
    <xf numFmtId="0" fontId="9" fillId="2" borderId="0" xfId="0" applyFont="1" applyFill="1" applyAlignment="1">
      <alignment horizontal="right"/>
    </xf>
    <xf numFmtId="43" fontId="5" fillId="0" borderId="0" xfId="0" applyNumberFormat="1" applyFont="1"/>
    <xf numFmtId="4" fontId="5" fillId="2" borderId="0" xfId="1" applyNumberFormat="1" applyFont="1" applyFill="1" applyAlignment="1">
      <alignment horizontal="right"/>
    </xf>
    <xf numFmtId="0" fontId="5" fillId="2" borderId="0" xfId="0" applyFont="1" applyFill="1"/>
    <xf numFmtId="4" fontId="5" fillId="2" borderId="0" xfId="0" applyNumberFormat="1" applyFont="1" applyFill="1"/>
    <xf numFmtId="0" fontId="0" fillId="0" borderId="0" xfId="0" applyFill="1" applyBorder="1"/>
    <xf numFmtId="0" fontId="9" fillId="2" borderId="0" xfId="0" applyFont="1" applyFill="1" applyBorder="1" applyAlignment="1">
      <alignment horizontal="center"/>
    </xf>
    <xf numFmtId="10" fontId="9" fillId="0" borderId="0" xfId="1" applyNumberFormat="1" applyFont="1" applyFill="1" applyAlignment="1">
      <alignment horizontal="center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87" fontId="12" fillId="2" borderId="0" xfId="1" applyNumberFormat="1" applyFont="1" applyFill="1" applyAlignment="1">
      <alignment horizontal="right"/>
    </xf>
    <xf numFmtId="187" fontId="14" fillId="2" borderId="0" xfId="1" applyNumberFormat="1" applyFont="1" applyFill="1" applyAlignment="1">
      <alignment horizontal="right"/>
    </xf>
    <xf numFmtId="4" fontId="20" fillId="2" borderId="0" xfId="1" applyNumberFormat="1" applyFont="1" applyFill="1" applyAlignment="1">
      <alignment horizontal="left"/>
    </xf>
    <xf numFmtId="4" fontId="9" fillId="2" borderId="0" xfId="0" applyNumberFormat="1" applyFont="1" applyFill="1" applyAlignment="1">
      <alignment horizontal="left"/>
    </xf>
    <xf numFmtId="2" fontId="20" fillId="2" borderId="0" xfId="1" applyNumberFormat="1" applyFont="1" applyFill="1" applyAlignment="1">
      <alignment horizontal="left"/>
    </xf>
    <xf numFmtId="4" fontId="14" fillId="2" borderId="0" xfId="1" applyNumberFormat="1" applyFont="1" applyFill="1" applyBorder="1"/>
    <xf numFmtId="4" fontId="10" fillId="2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left"/>
    </xf>
    <xf numFmtId="4" fontId="9" fillId="2" borderId="0" xfId="0" applyNumberFormat="1" applyFont="1" applyFill="1"/>
    <xf numFmtId="187" fontId="1" fillId="0" borderId="0" xfId="1" applyNumberFormat="1" applyFont="1" applyFill="1" applyAlignment="1">
      <alignment horizontal="left"/>
    </xf>
    <xf numFmtId="4" fontId="1" fillId="0" borderId="0" xfId="1" applyNumberFormat="1" applyFont="1" applyFill="1" applyAlignment="1">
      <alignment horizontal="right"/>
    </xf>
    <xf numFmtId="187" fontId="27" fillId="0" borderId="0" xfId="1" applyNumberFormat="1" applyFont="1" applyFill="1" applyAlignment="1">
      <alignment horizontal="right"/>
    </xf>
    <xf numFmtId="4" fontId="28" fillId="0" borderId="0" xfId="1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left"/>
    </xf>
    <xf numFmtId="4" fontId="20" fillId="0" borderId="0" xfId="1" applyNumberFormat="1" applyFont="1" applyFill="1" applyBorder="1" applyAlignment="1">
      <alignment horizontal="left"/>
    </xf>
    <xf numFmtId="4" fontId="30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Alignment="1">
      <alignment horizontal="right"/>
    </xf>
    <xf numFmtId="9" fontId="9" fillId="0" borderId="0" xfId="0" applyNumberFormat="1" applyFont="1" applyAlignment="1">
      <alignment horizontal="left"/>
    </xf>
    <xf numFmtId="0" fontId="19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4" fontId="12" fillId="0" borderId="0" xfId="1" applyNumberFormat="1" applyFont="1" applyFill="1" applyBorder="1" applyAlignment="1">
      <alignment horizontal="right"/>
    </xf>
    <xf numFmtId="187" fontId="1" fillId="2" borderId="0" xfId="1" applyNumberFormat="1" applyFont="1" applyFill="1" applyAlignment="1">
      <alignment horizontal="right"/>
    </xf>
    <xf numFmtId="4" fontId="20" fillId="0" borderId="0" xfId="0" applyNumberFormat="1" applyFont="1" applyFill="1"/>
    <xf numFmtId="4" fontId="9" fillId="0" borderId="3" xfId="0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187" fontId="9" fillId="0" borderId="3" xfId="1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left"/>
    </xf>
    <xf numFmtId="4" fontId="19" fillId="0" borderId="3" xfId="0" applyNumberFormat="1" applyFont="1" applyFill="1" applyBorder="1" applyAlignment="1">
      <alignment horizontal="left"/>
    </xf>
    <xf numFmtId="0" fontId="0" fillId="0" borderId="4" xfId="0" applyBorder="1"/>
    <xf numFmtId="4" fontId="10" fillId="0" borderId="4" xfId="0" applyNumberFormat="1" applyFont="1" applyFill="1" applyBorder="1"/>
    <xf numFmtId="187" fontId="10" fillId="0" borderId="4" xfId="1" applyNumberFormat="1" applyFont="1" applyFill="1" applyBorder="1"/>
    <xf numFmtId="187" fontId="9" fillId="0" borderId="4" xfId="1" applyNumberFormat="1" applyFont="1" applyFill="1" applyBorder="1"/>
    <xf numFmtId="4" fontId="9" fillId="0" borderId="4" xfId="0" applyNumberFormat="1" applyFont="1" applyFill="1" applyBorder="1"/>
    <xf numFmtId="4" fontId="13" fillId="0" borderId="4" xfId="0" applyNumberFormat="1" applyFont="1" applyFill="1" applyBorder="1"/>
    <xf numFmtId="4" fontId="20" fillId="0" borderId="4" xfId="0" applyNumberFormat="1" applyFont="1" applyFill="1" applyBorder="1"/>
    <xf numFmtId="187" fontId="20" fillId="0" borderId="4" xfId="1" applyNumberFormat="1" applyFont="1" applyFill="1" applyBorder="1"/>
    <xf numFmtId="43" fontId="19" fillId="0" borderId="5" xfId="1" applyNumberFormat="1" applyFont="1" applyBorder="1"/>
    <xf numFmtId="4" fontId="20" fillId="0" borderId="6" xfId="0" applyNumberFormat="1" applyFont="1" applyFill="1" applyBorder="1" applyAlignment="1">
      <alignment horizontal="left"/>
    </xf>
    <xf numFmtId="4" fontId="20" fillId="0" borderId="6" xfId="1" applyNumberFormat="1" applyFont="1" applyFill="1" applyBorder="1" applyAlignment="1">
      <alignment horizontal="left"/>
    </xf>
    <xf numFmtId="4" fontId="30" fillId="0" borderId="7" xfId="1" applyNumberFormat="1" applyFont="1" applyFill="1" applyBorder="1" applyAlignment="1">
      <alignment horizontal="left"/>
    </xf>
    <xf numFmtId="43" fontId="9" fillId="0" borderId="3" xfId="1" applyNumberFormat="1" applyFont="1" applyBorder="1"/>
    <xf numFmtId="0" fontId="0" fillId="0" borderId="0" xfId="0" applyBorder="1"/>
    <xf numFmtId="4" fontId="19" fillId="0" borderId="2" xfId="0" applyNumberFormat="1" applyFont="1" applyFill="1" applyBorder="1" applyAlignment="1">
      <alignment horizontal="left"/>
    </xf>
    <xf numFmtId="4" fontId="19" fillId="0" borderId="2" xfId="1" applyNumberFormat="1" applyFont="1" applyFill="1" applyBorder="1" applyAlignment="1">
      <alignment horizontal="left"/>
    </xf>
    <xf numFmtId="4" fontId="20" fillId="2" borderId="0" xfId="0" applyNumberFormat="1" applyFont="1" applyFill="1" applyBorder="1" applyAlignment="1">
      <alignment horizontal="left"/>
    </xf>
    <xf numFmtId="10" fontId="20" fillId="0" borderId="0" xfId="0" applyNumberFormat="1" applyFont="1" applyFill="1" applyBorder="1" applyAlignment="1">
      <alignment horizontal="left"/>
    </xf>
    <xf numFmtId="43" fontId="19" fillId="0" borderId="8" xfId="1" applyNumberFormat="1" applyFont="1" applyBorder="1"/>
    <xf numFmtId="0" fontId="1" fillId="2" borderId="0" xfId="0" applyFont="1" applyFill="1"/>
    <xf numFmtId="0" fontId="10" fillId="2" borderId="0" xfId="0" applyFont="1" applyFill="1" applyBorder="1" applyAlignment="1">
      <alignment horizontal="right"/>
    </xf>
    <xf numFmtId="0" fontId="1" fillId="0" borderId="4" xfId="0" applyFont="1" applyBorder="1"/>
    <xf numFmtId="4" fontId="19" fillId="0" borderId="0" xfId="0" applyNumberFormat="1" applyFont="1" applyFill="1" applyAlignment="1">
      <alignment horizontal="right"/>
    </xf>
    <xf numFmtId="4" fontId="7" fillId="0" borderId="3" xfId="0" applyNumberFormat="1" applyFont="1" applyFill="1" applyBorder="1" applyAlignment="1">
      <alignment horizontal="left"/>
    </xf>
    <xf numFmtId="4" fontId="7" fillId="0" borderId="4" xfId="0" applyNumberFormat="1" applyFont="1" applyFill="1" applyBorder="1"/>
    <xf numFmtId="4" fontId="7" fillId="0" borderId="0" xfId="0" applyNumberFormat="1" applyFont="1" applyFill="1"/>
    <xf numFmtId="4" fontId="9" fillId="0" borderId="4" xfId="1" applyNumberFormat="1" applyFont="1" applyFill="1" applyBorder="1"/>
    <xf numFmtId="4" fontId="19" fillId="0" borderId="3" xfId="1" applyNumberFormat="1" applyFont="1" applyFill="1" applyBorder="1" applyAlignment="1">
      <alignment horizontal="left"/>
    </xf>
    <xf numFmtId="4" fontId="10" fillId="0" borderId="4" xfId="1" applyNumberFormat="1" applyFont="1" applyFill="1" applyBorder="1"/>
    <xf numFmtId="4" fontId="0" fillId="0" borderId="3" xfId="0" applyNumberFormat="1" applyBorder="1"/>
    <xf numFmtId="4" fontId="0" fillId="0" borderId="0" xfId="0" applyNumberFormat="1"/>
    <xf numFmtId="4" fontId="20" fillId="0" borderId="3" xfId="1" applyNumberFormat="1" applyFont="1" applyFill="1" applyBorder="1" applyAlignment="1">
      <alignment horizontal="left"/>
    </xf>
    <xf numFmtId="4" fontId="20" fillId="0" borderId="4" xfId="1" applyNumberFormat="1" applyFont="1" applyFill="1" applyBorder="1"/>
    <xf numFmtId="4" fontId="7" fillId="0" borderId="4" xfId="1" applyNumberFormat="1" applyFont="1" applyFill="1" applyBorder="1"/>
    <xf numFmtId="4" fontId="7" fillId="0" borderId="0" xfId="1" applyNumberFormat="1" applyFont="1" applyFill="1"/>
    <xf numFmtId="4" fontId="19" fillId="0" borderId="0" xfId="1" applyNumberFormat="1" applyFont="1" applyFill="1" applyAlignment="1">
      <alignment horizontal="right"/>
    </xf>
    <xf numFmtId="10" fontId="20" fillId="0" borderId="0" xfId="1" applyNumberFormat="1" applyFont="1" applyFill="1" applyAlignment="1">
      <alignment horizontal="center"/>
    </xf>
    <xf numFmtId="3" fontId="20" fillId="0" borderId="0" xfId="1" applyNumberFormat="1" applyFont="1" applyFill="1" applyAlignment="1">
      <alignment horizontal="center"/>
    </xf>
    <xf numFmtId="187" fontId="20" fillId="0" borderId="0" xfId="1" applyNumberFormat="1" applyFont="1" applyFill="1" applyAlignment="1">
      <alignment horizontal="center"/>
    </xf>
    <xf numFmtId="4" fontId="19" fillId="0" borderId="3" xfId="1" applyNumberFormat="1" applyFont="1" applyFill="1" applyBorder="1" applyAlignment="1">
      <alignment horizontal="right"/>
    </xf>
    <xf numFmtId="4" fontId="19" fillId="0" borderId="4" xfId="1" applyNumberFormat="1" applyFont="1" applyFill="1" applyBorder="1"/>
    <xf numFmtId="4" fontId="19" fillId="0" borderId="0" xfId="1" applyNumberFormat="1" applyFont="1" applyFill="1"/>
    <xf numFmtId="4" fontId="10" fillId="0" borderId="3" xfId="1" applyNumberFormat="1" applyFont="1" applyFill="1" applyBorder="1" applyAlignment="1">
      <alignment horizontal="left"/>
    </xf>
    <xf numFmtId="4" fontId="10" fillId="0" borderId="0" xfId="1" applyNumberFormat="1" applyFont="1" applyFill="1" applyAlignment="1">
      <alignment horizontal="left"/>
    </xf>
    <xf numFmtId="4" fontId="6" fillId="0" borderId="0" xfId="0" applyNumberFormat="1" applyFont="1" applyAlignment="1">
      <alignment horizontal="right"/>
    </xf>
    <xf numFmtId="4" fontId="31" fillId="3" borderId="0" xfId="1" applyNumberFormat="1" applyFont="1" applyFill="1" applyBorder="1" applyAlignment="1" applyProtection="1">
      <alignment horizontal="left"/>
      <protection locked="0"/>
    </xf>
    <xf numFmtId="9" fontId="31" fillId="3" borderId="0" xfId="1" applyNumberFormat="1" applyFont="1" applyFill="1" applyAlignment="1" applyProtection="1">
      <alignment horizontal="left"/>
      <protection locked="0"/>
    </xf>
    <xf numFmtId="10" fontId="31" fillId="3" borderId="0" xfId="1" applyNumberFormat="1" applyFont="1" applyFill="1" applyAlignment="1" applyProtection="1">
      <alignment horizontal="left"/>
      <protection locked="0"/>
    </xf>
    <xf numFmtId="4" fontId="31" fillId="3" borderId="0" xfId="1" applyNumberFormat="1" applyFont="1" applyFill="1" applyAlignment="1" applyProtection="1">
      <alignment horizontal="left"/>
      <protection locked="0"/>
    </xf>
    <xf numFmtId="4" fontId="32" fillId="3" borderId="0" xfId="0" applyNumberFormat="1" applyFont="1" applyFill="1" applyProtection="1">
      <protection locked="0"/>
    </xf>
    <xf numFmtId="4" fontId="33" fillId="3" borderId="0" xfId="1" applyNumberFormat="1" applyFont="1" applyFill="1" applyBorder="1" applyProtection="1">
      <protection locked="0"/>
    </xf>
    <xf numFmtId="4" fontId="31" fillId="3" borderId="0" xfId="1" applyNumberFormat="1" applyFont="1" applyFill="1" applyBorder="1" applyProtection="1">
      <protection locked="0"/>
    </xf>
    <xf numFmtId="2" fontId="31" fillId="3" borderId="0" xfId="1" applyNumberFormat="1" applyFont="1" applyFill="1" applyAlignment="1" applyProtection="1">
      <alignment horizontal="left"/>
      <protection locked="0"/>
    </xf>
    <xf numFmtId="4" fontId="31" fillId="3" borderId="0" xfId="1" applyNumberFormat="1" applyFont="1" applyFill="1" applyProtection="1">
      <protection locked="0"/>
    </xf>
    <xf numFmtId="4" fontId="31" fillId="3" borderId="0" xfId="0" applyNumberFormat="1" applyFont="1" applyFill="1" applyAlignment="1" applyProtection="1">
      <alignment horizontal="left"/>
      <protection locked="0"/>
    </xf>
    <xf numFmtId="4" fontId="31" fillId="3" borderId="3" xfId="1" applyNumberFormat="1" applyFont="1" applyFill="1" applyBorder="1" applyAlignment="1" applyProtection="1">
      <alignment horizontal="left"/>
      <protection locked="0"/>
    </xf>
    <xf numFmtId="4" fontId="34" fillId="3" borderId="0" xfId="0" applyNumberFormat="1" applyFont="1" applyFill="1"/>
    <xf numFmtId="43" fontId="31" fillId="3" borderId="3" xfId="1" applyNumberFormat="1" applyFont="1" applyFill="1" applyBorder="1"/>
    <xf numFmtId="4" fontId="31" fillId="3" borderId="0" xfId="0" applyNumberFormat="1" applyFont="1" applyFill="1" applyBorder="1" applyAlignment="1">
      <alignment horizontal="left"/>
    </xf>
    <xf numFmtId="4" fontId="31" fillId="3" borderId="0" xfId="1" applyNumberFormat="1" applyFont="1" applyFill="1" applyBorder="1" applyAlignment="1">
      <alignment horizontal="left"/>
    </xf>
    <xf numFmtId="0" fontId="32" fillId="3" borderId="0" xfId="0" applyFont="1" applyFill="1" applyBorder="1"/>
    <xf numFmtId="4" fontId="35" fillId="3" borderId="0" xfId="1" applyNumberFormat="1" applyFont="1" applyFill="1" applyBorder="1" applyAlignment="1">
      <alignment horizontal="left"/>
    </xf>
    <xf numFmtId="4" fontId="30" fillId="0" borderId="6" xfId="1" applyNumberFormat="1" applyFont="1" applyFill="1" applyBorder="1" applyAlignment="1">
      <alignment horizontal="left"/>
    </xf>
    <xf numFmtId="4" fontId="25" fillId="0" borderId="2" xfId="1" applyNumberFormat="1" applyFont="1" applyFill="1" applyBorder="1" applyAlignment="1">
      <alignment horizontal="left"/>
    </xf>
    <xf numFmtId="4" fontId="30" fillId="0" borderId="4" xfId="1" applyNumberFormat="1" applyFont="1" applyFill="1" applyBorder="1" applyAlignment="1">
      <alignment horizontal="right"/>
    </xf>
    <xf numFmtId="4" fontId="24" fillId="0" borderId="9" xfId="1" applyNumberFormat="1" applyFont="1" applyFill="1" applyBorder="1" applyAlignment="1">
      <alignment horizontal="right"/>
    </xf>
    <xf numFmtId="4" fontId="20" fillId="0" borderId="0" xfId="0" applyNumberFormat="1" applyFont="1" applyFill="1" applyAlignment="1" applyProtection="1">
      <alignment horizontal="right"/>
      <protection locked="0"/>
    </xf>
    <xf numFmtId="43" fontId="12" fillId="0" borderId="0" xfId="1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7" fillId="0" borderId="0" xfId="0" applyFont="1"/>
    <xf numFmtId="4" fontId="2" fillId="0" borderId="0" xfId="0" applyNumberFormat="1" applyFont="1" applyFill="1" applyProtection="1"/>
    <xf numFmtId="4" fontId="14" fillId="0" borderId="0" xfId="1" applyNumberFormat="1" applyFont="1" applyFill="1" applyAlignment="1" applyProtection="1">
      <alignment horizontal="left"/>
    </xf>
    <xf numFmtId="4" fontId="14" fillId="0" borderId="4" xfId="1" applyNumberFormat="1" applyFont="1" applyFill="1" applyBorder="1" applyProtection="1"/>
    <xf numFmtId="43" fontId="20" fillId="0" borderId="0" xfId="1" applyNumberFormat="1" applyFont="1" applyBorder="1"/>
    <xf numFmtId="9" fontId="14" fillId="0" borderId="0" xfId="1" applyNumberFormat="1" applyFont="1" applyFill="1" applyBorder="1" applyAlignment="1">
      <alignment horizontal="left"/>
    </xf>
    <xf numFmtId="187" fontId="38" fillId="0" borderId="0" xfId="1" applyNumberFormat="1" applyFont="1" applyFill="1" applyBorder="1" applyAlignment="1">
      <alignment horizontal="right"/>
    </xf>
    <xf numFmtId="1" fontId="31" fillId="3" borderId="0" xfId="1" applyNumberFormat="1" applyFont="1" applyFill="1" applyBorder="1" applyAlignment="1" applyProtection="1">
      <alignment horizontal="left"/>
      <protection locked="0"/>
    </xf>
    <xf numFmtId="1" fontId="10" fillId="0" borderId="4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3" xfId="0" applyNumberFormat="1" applyFont="1" applyFill="1" applyBorder="1" applyAlignment="1">
      <alignment horizontal="left"/>
    </xf>
    <xf numFmtId="187" fontId="9" fillId="0" borderId="3" xfId="1" quotePrefix="1" applyNumberFormat="1" applyFont="1" applyFill="1" applyBorder="1" applyAlignment="1">
      <alignment horizontal="left"/>
    </xf>
    <xf numFmtId="1" fontId="9" fillId="0" borderId="4" xfId="1" applyNumberFormat="1" applyFont="1" applyFill="1" applyBorder="1" applyAlignment="1">
      <alignment horizontal="center"/>
    </xf>
    <xf numFmtId="187" fontId="10" fillId="0" borderId="4" xfId="1" applyNumberFormat="1" applyFont="1" applyFill="1" applyBorder="1" applyAlignment="1">
      <alignment horizontal="right"/>
    </xf>
    <xf numFmtId="187" fontId="10" fillId="0" borderId="0" xfId="1" applyNumberFormat="1" applyFont="1" applyFill="1" applyAlignment="1">
      <alignment horizontal="left"/>
    </xf>
    <xf numFmtId="187" fontId="10" fillId="0" borderId="0" xfId="1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4" fontId="36" fillId="3" borderId="4" xfId="1" applyNumberFormat="1" applyFont="1" applyFill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"/>
  <sheetViews>
    <sheetView tabSelected="1" topLeftCell="A58" workbookViewId="0">
      <selection activeCell="A62" sqref="A62"/>
    </sheetView>
  </sheetViews>
  <sheetFormatPr baseColWidth="10" defaultRowHeight="13.2" x14ac:dyDescent="0.25"/>
  <cols>
    <col min="1" max="1" width="51.33203125" style="61" customWidth="1"/>
    <col min="2" max="2" width="7.44140625" style="61" customWidth="1"/>
    <col min="3" max="3" width="7.44140625" style="84" customWidth="1"/>
    <col min="4" max="4" width="7.44140625" style="1" customWidth="1"/>
    <col min="5" max="5" width="7.33203125" style="1" customWidth="1"/>
    <col min="6" max="6" width="7.44140625" style="1" customWidth="1"/>
    <col min="7" max="7" width="7.33203125" style="1" customWidth="1"/>
    <col min="8" max="9" width="7.44140625" style="1" customWidth="1"/>
    <col min="10" max="11" width="7.33203125" style="1" customWidth="1"/>
    <col min="12" max="14" width="8.5546875" style="1" customWidth="1"/>
    <col min="15" max="16" width="8.33203125" style="1" customWidth="1"/>
  </cols>
  <sheetData>
    <row r="1" spans="1:16" s="64" customFormat="1" ht="15.6" x14ac:dyDescent="0.3">
      <c r="A1" s="62" t="s">
        <v>0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256" t="s">
        <v>1</v>
      </c>
      <c r="M1" s="63"/>
      <c r="N1" s="63"/>
      <c r="O1" s="63"/>
      <c r="P1" s="63"/>
    </row>
    <row r="2" spans="1:16" s="65" customFormat="1" x14ac:dyDescent="0.25">
      <c r="A2" s="65" t="s">
        <v>2</v>
      </c>
      <c r="C2" s="69"/>
    </row>
    <row r="3" spans="1:16" s="2" customFormat="1" x14ac:dyDescent="0.25">
      <c r="A3" s="66" t="s">
        <v>3</v>
      </c>
      <c r="B3" s="100" t="s">
        <v>4</v>
      </c>
      <c r="C3" s="87"/>
      <c r="D3" s="87"/>
      <c r="E3" s="288">
        <v>2</v>
      </c>
      <c r="F3" s="96" t="s">
        <v>5</v>
      </c>
      <c r="G3"/>
      <c r="H3" s="291">
        <f>E3*4</f>
        <v>8</v>
      </c>
      <c r="I3" s="96" t="s">
        <v>6</v>
      </c>
      <c r="J3"/>
    </row>
    <row r="4" spans="1:16" s="4" customFormat="1" x14ac:dyDescent="0.25">
      <c r="A4" s="9"/>
      <c r="B4" s="102" t="s">
        <v>7</v>
      </c>
      <c r="C4" s="97"/>
      <c r="D4" s="97"/>
      <c r="E4" s="288">
        <v>4</v>
      </c>
      <c r="F4" s="96" t="s">
        <v>8</v>
      </c>
      <c r="G4"/>
      <c r="H4"/>
      <c r="I4"/>
      <c r="J4"/>
    </row>
    <row r="5" spans="1:16" s="8" customFormat="1" x14ac:dyDescent="0.25">
      <c r="A5" s="10"/>
      <c r="B5" s="102" t="s">
        <v>9</v>
      </c>
      <c r="C5" s="97"/>
      <c r="D5" s="97"/>
      <c r="E5" s="257">
        <v>70</v>
      </c>
      <c r="F5"/>
      <c r="G5"/>
      <c r="H5"/>
      <c r="I5"/>
      <c r="J5"/>
    </row>
    <row r="6" spans="1:16" s="8" customFormat="1" x14ac:dyDescent="0.25">
      <c r="A6" s="281" t="s">
        <v>10</v>
      </c>
      <c r="B6" s="95" t="s">
        <v>11</v>
      </c>
      <c r="C6" s="15"/>
      <c r="D6" s="97"/>
      <c r="E6" s="258">
        <v>0.12</v>
      </c>
      <c r="F6" s="96" t="s">
        <v>12</v>
      </c>
      <c r="G6"/>
      <c r="H6"/>
      <c r="I6"/>
      <c r="J6"/>
    </row>
    <row r="7" spans="1:16" s="8" customFormat="1" x14ac:dyDescent="0.25">
      <c r="A7" s="280" t="s">
        <v>13</v>
      </c>
      <c r="B7" s="95" t="s">
        <v>14</v>
      </c>
      <c r="C7" s="15"/>
      <c r="D7" s="97"/>
      <c r="E7" s="259">
        <v>7.7499999999999999E-2</v>
      </c>
      <c r="F7"/>
      <c r="G7"/>
      <c r="H7"/>
      <c r="I7"/>
      <c r="J7"/>
    </row>
    <row r="8" spans="1:16" s="8" customFormat="1" x14ac:dyDescent="0.25">
      <c r="A8"/>
      <c r="B8" s="95" t="s">
        <v>15</v>
      </c>
      <c r="C8" s="15"/>
      <c r="D8" s="97"/>
      <c r="E8" s="260">
        <v>400</v>
      </c>
      <c r="F8"/>
      <c r="G8"/>
      <c r="H8"/>
      <c r="I8"/>
      <c r="J8"/>
    </row>
    <row r="9" spans="1:16" s="8" customFormat="1" x14ac:dyDescent="0.25">
      <c r="A9" s="281" t="s">
        <v>16</v>
      </c>
      <c r="B9" s="95" t="s">
        <v>17</v>
      </c>
      <c r="C9" s="15"/>
      <c r="D9" s="97"/>
      <c r="E9" s="260">
        <v>500</v>
      </c>
      <c r="F9"/>
      <c r="G9"/>
      <c r="H9"/>
      <c r="I9"/>
      <c r="J9"/>
    </row>
    <row r="10" spans="1:16" s="8" customFormat="1" x14ac:dyDescent="0.25">
      <c r="A10" s="279" t="s">
        <v>18</v>
      </c>
      <c r="B10" s="95" t="s">
        <v>19</v>
      </c>
      <c r="C10" s="15"/>
      <c r="D10" s="97"/>
      <c r="E10" s="260">
        <v>650</v>
      </c>
      <c r="F10"/>
      <c r="G10"/>
      <c r="H10"/>
      <c r="I10"/>
      <c r="J10"/>
    </row>
    <row r="11" spans="1:16" s="8" customFormat="1" x14ac:dyDescent="0.25">
      <c r="A11" s="10"/>
      <c r="B11" s="95" t="s">
        <v>20</v>
      </c>
      <c r="C11" s="15"/>
      <c r="D11" s="97"/>
      <c r="E11" s="260">
        <v>850</v>
      </c>
      <c r="F11"/>
      <c r="G11"/>
      <c r="H11"/>
      <c r="I11"/>
      <c r="J11"/>
    </row>
    <row r="12" spans="1:16" s="8" customFormat="1" x14ac:dyDescent="0.25">
      <c r="A12" s="10"/>
      <c r="B12" s="10"/>
      <c r="C12" s="68"/>
      <c r="D12" s="24"/>
      <c r="E12" s="85"/>
      <c r="F12" s="88"/>
      <c r="G12"/>
      <c r="H12"/>
      <c r="I12"/>
      <c r="J12"/>
      <c r="K12"/>
    </row>
    <row r="13" spans="1:16" s="8" customFormat="1" x14ac:dyDescent="0.25">
      <c r="A13" s="10"/>
      <c r="B13" s="10"/>
      <c r="C13" s="68"/>
      <c r="D13" s="21" t="s">
        <v>21</v>
      </c>
      <c r="E13" s="108">
        <f>53-(E6*53)</f>
        <v>46.64</v>
      </c>
      <c r="F13" s="96" t="s">
        <v>22</v>
      </c>
      <c r="G13" s="200">
        <f>E6</f>
        <v>0.12</v>
      </c>
      <c r="H13" s="96" t="s">
        <v>23</v>
      </c>
      <c r="I13"/>
      <c r="J13"/>
      <c r="K13"/>
    </row>
    <row r="14" spans="1:16" s="8" customFormat="1" x14ac:dyDescent="0.25">
      <c r="A14" s="10"/>
      <c r="B14"/>
      <c r="C14" s="24"/>
      <c r="D14"/>
      <c r="E14"/>
      <c r="F14"/>
      <c r="G14"/>
      <c r="H14"/>
      <c r="I14"/>
      <c r="J14"/>
      <c r="K14"/>
    </row>
    <row r="15" spans="1:16" s="8" customFormat="1" x14ac:dyDescent="0.25">
      <c r="A15" s="10" t="s">
        <v>24</v>
      </c>
      <c r="B15" s="10"/>
      <c r="C15" s="68"/>
      <c r="D15" s="24"/>
      <c r="E15" s="85"/>
      <c r="F15" s="88"/>
      <c r="G15"/>
      <c r="H15"/>
      <c r="I15"/>
      <c r="J15"/>
      <c r="K15"/>
    </row>
    <row r="16" spans="1:16" s="10" customFormat="1" x14ac:dyDescent="0.25">
      <c r="A16" s="285" t="s">
        <v>25</v>
      </c>
      <c r="C16" s="203"/>
      <c r="D16" s="178"/>
      <c r="E16" s="85"/>
      <c r="F16" s="286"/>
      <c r="G16" s="225"/>
      <c r="H16" s="225"/>
      <c r="I16" s="225"/>
      <c r="J16" s="225"/>
      <c r="K16" s="225"/>
    </row>
    <row r="17" spans="1:14" s="96" customFormat="1" ht="10.199999999999999" x14ac:dyDescent="0.2">
      <c r="A17" s="96" t="s">
        <v>26</v>
      </c>
    </row>
    <row r="18" spans="1:14" s="96" customFormat="1" ht="10.199999999999999" x14ac:dyDescent="0.2"/>
    <row r="19" spans="1:14" s="8" customFormat="1" x14ac:dyDescent="0.25">
      <c r="A19" s="126" t="s">
        <v>27</v>
      </c>
      <c r="B19" s="97"/>
      <c r="C19" s="95" t="s">
        <v>28</v>
      </c>
      <c r="D19" s="15"/>
      <c r="E19" s="127" t="s">
        <v>29</v>
      </c>
      <c r="F19" s="103"/>
      <c r="G19" s="86" t="s">
        <v>30</v>
      </c>
      <c r="H19" s="15"/>
      <c r="I19" s="86" t="s">
        <v>31</v>
      </c>
      <c r="J19" s="15"/>
      <c r="K19"/>
    </row>
    <row r="20" spans="1:14" s="8" customFormat="1" ht="10.199999999999999" x14ac:dyDescent="0.2">
      <c r="A20" s="105"/>
      <c r="B20" s="105"/>
      <c r="C20" s="106" t="s">
        <v>32</v>
      </c>
      <c r="D20" s="107" t="s">
        <v>33</v>
      </c>
      <c r="E20" s="107" t="s">
        <v>32</v>
      </c>
      <c r="F20" s="107" t="s">
        <v>33</v>
      </c>
      <c r="G20" s="107" t="s">
        <v>32</v>
      </c>
      <c r="H20" s="107" t="s">
        <v>33</v>
      </c>
      <c r="I20" s="107" t="s">
        <v>32</v>
      </c>
      <c r="J20" s="85" t="s">
        <v>33</v>
      </c>
      <c r="K20" s="10"/>
      <c r="L20" s="10"/>
      <c r="M20" s="10"/>
    </row>
    <row r="21" spans="1:14" s="4" customFormat="1" ht="10.5" customHeight="1" x14ac:dyDescent="0.25">
      <c r="A21" s="21" t="s">
        <v>34</v>
      </c>
      <c r="B21" s="21"/>
      <c r="C21" s="108">
        <f>E8</f>
        <v>400</v>
      </c>
      <c r="D21" s="109"/>
      <c r="E21" s="108">
        <f>E9</f>
        <v>500</v>
      </c>
      <c r="F21" s="109"/>
      <c r="G21" s="108">
        <f>E10</f>
        <v>650</v>
      </c>
      <c r="H21" s="110"/>
      <c r="I21" s="108">
        <f>E11</f>
        <v>850</v>
      </c>
      <c r="J21" s="111"/>
      <c r="K21" s="5"/>
      <c r="L21" s="5"/>
      <c r="M21" s="5"/>
    </row>
    <row r="22" spans="1:14" s="4" customFormat="1" ht="10.5" customHeight="1" x14ac:dyDescent="0.2">
      <c r="A22" s="21" t="s">
        <v>14</v>
      </c>
      <c r="B22" s="180">
        <f>E7</f>
        <v>7.7499999999999999E-2</v>
      </c>
      <c r="C22" s="135">
        <f>C21*E7</f>
        <v>31</v>
      </c>
      <c r="D22" s="135"/>
      <c r="E22" s="98">
        <f>E21*E7</f>
        <v>38.75</v>
      </c>
      <c r="F22" s="135"/>
      <c r="G22" s="98">
        <f>G21*E7</f>
        <v>50.375</v>
      </c>
      <c r="H22" s="136"/>
      <c r="I22" s="99">
        <f>I21*E7</f>
        <v>65.875</v>
      </c>
      <c r="J22" s="137"/>
      <c r="K22" s="5"/>
      <c r="L22" s="5"/>
      <c r="M22" s="5"/>
    </row>
    <row r="23" spans="1:14" s="4" customFormat="1" ht="10.5" customHeight="1" x14ac:dyDescent="0.2">
      <c r="A23" s="113"/>
      <c r="B23" s="21"/>
      <c r="C23" s="135">
        <f>SUM(C21:C22)</f>
        <v>431</v>
      </c>
      <c r="D23" s="135">
        <f>C23*13</f>
        <v>5603</v>
      </c>
      <c r="E23" s="98">
        <f>SUM(E21:E22)</f>
        <v>538.75</v>
      </c>
      <c r="F23" s="135">
        <f>E23*13</f>
        <v>7003.75</v>
      </c>
      <c r="G23" s="98">
        <f>SUM(G21:G22)</f>
        <v>700.375</v>
      </c>
      <c r="H23" s="137">
        <f>G23*13</f>
        <v>9104.875</v>
      </c>
      <c r="I23" s="99">
        <f>SUM(I21:I22)</f>
        <v>915.875</v>
      </c>
      <c r="J23" s="137">
        <f>I23*13</f>
        <v>11906.375</v>
      </c>
      <c r="K23" s="5"/>
      <c r="L23" s="5"/>
      <c r="M23" s="5"/>
    </row>
    <row r="24" spans="1:14" s="4" customFormat="1" ht="10.5" customHeight="1" x14ac:dyDescent="0.25">
      <c r="A24" s="21" t="s">
        <v>35</v>
      </c>
      <c r="B24" s="114"/>
      <c r="C24" s="37"/>
      <c r="D24" s="260">
        <v>650</v>
      </c>
      <c r="E24" s="282"/>
      <c r="F24" s="260">
        <v>900</v>
      </c>
      <c r="G24" s="282"/>
      <c r="H24" s="260">
        <v>950</v>
      </c>
      <c r="I24" s="282"/>
      <c r="J24" s="260">
        <v>200</v>
      </c>
      <c r="K24" s="5"/>
      <c r="L24" s="5"/>
      <c r="M24" s="5"/>
    </row>
    <row r="25" spans="1:14" s="4" customFormat="1" ht="10.5" customHeight="1" x14ac:dyDescent="0.25">
      <c r="A25" s="21" t="s">
        <v>36</v>
      </c>
      <c r="B25" s="114"/>
      <c r="C25" s="135"/>
      <c r="D25" s="261"/>
      <c r="E25" s="283"/>
      <c r="F25" s="261"/>
      <c r="G25" s="283"/>
      <c r="H25" s="262"/>
      <c r="I25" s="282"/>
      <c r="J25" s="263"/>
      <c r="K25" s="5"/>
      <c r="L25" s="5"/>
      <c r="M25" s="5"/>
    </row>
    <row r="26" spans="1:14" s="4" customFormat="1" ht="10.5" customHeight="1" x14ac:dyDescent="0.25">
      <c r="A26" s="21" t="s">
        <v>37</v>
      </c>
      <c r="B26" s="114"/>
      <c r="C26" s="37"/>
      <c r="D26" s="260">
        <v>200</v>
      </c>
      <c r="E26" s="282"/>
      <c r="F26" s="260">
        <v>200</v>
      </c>
      <c r="G26" s="282"/>
      <c r="H26" s="260">
        <v>200</v>
      </c>
      <c r="I26" s="282"/>
      <c r="J26" s="260">
        <v>200</v>
      </c>
    </row>
    <row r="27" spans="1:14" s="4" customFormat="1" ht="10.5" customHeight="1" x14ac:dyDescent="0.25">
      <c r="A27" s="21"/>
      <c r="B27" s="21"/>
      <c r="C27" s="99"/>
      <c r="D27" s="37"/>
      <c r="E27" s="99"/>
      <c r="F27" s="37"/>
      <c r="G27" s="99"/>
      <c r="H27" s="141"/>
      <c r="I27" s="99"/>
      <c r="J27" s="138"/>
    </row>
    <row r="28" spans="1:14" s="4" customFormat="1" x14ac:dyDescent="0.25">
      <c r="A28" s="133" t="s">
        <v>38</v>
      </c>
      <c r="B28" s="179" t="s">
        <v>39</v>
      </c>
      <c r="C28" s="15"/>
      <c r="D28" s="142">
        <f>SUM(D21:D27)</f>
        <v>6453</v>
      </c>
      <c r="E28" s="231"/>
      <c r="F28" s="142">
        <f>SUM(F22:F27)</f>
        <v>8103.75</v>
      </c>
      <c r="G28" s="231"/>
      <c r="H28" s="143">
        <f>SUM(H22:H27)</f>
        <v>10254.875</v>
      </c>
      <c r="I28" s="231"/>
      <c r="J28" s="143">
        <f>SUM(J22:J27)</f>
        <v>12306.375</v>
      </c>
      <c r="K28" s="6"/>
      <c r="L28" s="6"/>
      <c r="M28" s="6"/>
      <c r="N28" s="7"/>
    </row>
    <row r="29" spans="1:14" s="4" customFormat="1" x14ac:dyDescent="0.25">
      <c r="A29" s="146"/>
      <c r="B29" s="147" t="s">
        <v>40</v>
      </c>
      <c r="C29" s="196" t="s">
        <v>41</v>
      </c>
      <c r="D29" s="196">
        <f>D28/12</f>
        <v>537.75</v>
      </c>
      <c r="E29" s="197"/>
      <c r="F29" s="197">
        <f>F28/12</f>
        <v>675.3125</v>
      </c>
      <c r="G29" s="198"/>
      <c r="H29" s="198">
        <f>H28/12</f>
        <v>854.57291666666663</v>
      </c>
      <c r="I29" s="198"/>
      <c r="J29" s="198">
        <f>J28/12</f>
        <v>1025.53125</v>
      </c>
      <c r="K29" s="6"/>
      <c r="L29" s="6"/>
      <c r="M29" s="6"/>
      <c r="N29" s="7"/>
    </row>
    <row r="30" spans="1:14" s="4" customFormat="1" x14ac:dyDescent="0.25">
      <c r="A30" s="146"/>
      <c r="B30" s="147" t="s">
        <v>42</v>
      </c>
      <c r="C30" s="196" t="s">
        <v>43</v>
      </c>
      <c r="D30" s="197">
        <f>D28/53</f>
        <v>121.75471698113208</v>
      </c>
      <c r="E30" s="197"/>
      <c r="F30" s="197">
        <f>F28/53</f>
        <v>152.90094339622641</v>
      </c>
      <c r="G30" s="198"/>
      <c r="H30" s="198">
        <f>H28/53</f>
        <v>193.48820754716982</v>
      </c>
      <c r="I30" s="198"/>
      <c r="J30" s="198">
        <f>J28/53</f>
        <v>232.19575471698113</v>
      </c>
      <c r="K30" s="6"/>
      <c r="L30" s="6"/>
      <c r="M30" s="6"/>
      <c r="N30" s="7"/>
    </row>
    <row r="31" spans="1:14" s="4" customFormat="1" x14ac:dyDescent="0.25">
      <c r="A31" s="146"/>
      <c r="B31" s="147" t="s">
        <v>44</v>
      </c>
      <c r="C31" s="229">
        <f>E6</f>
        <v>0.12</v>
      </c>
      <c r="D31" s="197">
        <f>D29*12/E13</f>
        <v>138.35763293310464</v>
      </c>
      <c r="E31" s="197"/>
      <c r="F31" s="197">
        <f>F29*12/E13</f>
        <v>173.75107204116637</v>
      </c>
      <c r="G31" s="198"/>
      <c r="H31" s="198">
        <f>H29*12/E13</f>
        <v>219.87296312178387</v>
      </c>
      <c r="I31" s="198"/>
      <c r="J31" s="198">
        <f>J29*12/E13</f>
        <v>263.85881217838767</v>
      </c>
      <c r="K31" s="6"/>
      <c r="L31" s="6"/>
      <c r="M31" s="6"/>
      <c r="N31" s="7"/>
    </row>
    <row r="32" spans="1:14" s="4" customFormat="1" x14ac:dyDescent="0.25">
      <c r="A32" s="146"/>
      <c r="B32" s="147"/>
      <c r="C32" s="229"/>
      <c r="D32" s="197"/>
      <c r="E32" s="197"/>
      <c r="F32" s="197"/>
      <c r="G32" s="198"/>
      <c r="H32" s="198"/>
      <c r="I32" s="198"/>
      <c r="J32" s="198"/>
      <c r="K32" s="6"/>
      <c r="L32" s="6"/>
      <c r="M32" s="6"/>
      <c r="N32" s="7"/>
    </row>
    <row r="33" spans="1:14" s="4" customFormat="1" x14ac:dyDescent="0.25">
      <c r="A33" s="146"/>
      <c r="B33" s="147"/>
      <c r="C33" s="229"/>
      <c r="D33" s="197"/>
      <c r="E33" s="197"/>
      <c r="F33" s="197"/>
      <c r="G33" s="198"/>
      <c r="H33" s="198"/>
      <c r="I33" s="198"/>
      <c r="J33" s="198"/>
      <c r="K33" s="6"/>
      <c r="L33" s="6"/>
      <c r="M33" s="6"/>
      <c r="N33" s="7"/>
    </row>
    <row r="34" spans="1:14" s="4" customFormat="1" x14ac:dyDescent="0.25">
      <c r="A34"/>
      <c r="B34" s="147" t="s">
        <v>45</v>
      </c>
      <c r="C34" s="196"/>
      <c r="D34" s="197">
        <f>B102</f>
        <v>26.953259005145799</v>
      </c>
      <c r="E34" s="197"/>
      <c r="F34" s="197">
        <f>C102</f>
        <v>35.24656946826758</v>
      </c>
      <c r="G34" s="198"/>
      <c r="H34" s="198">
        <f>D102</f>
        <v>45.613207547169822</v>
      </c>
      <c r="I34" s="198"/>
      <c r="J34" s="198">
        <f>E102</f>
        <v>58.053173241852484</v>
      </c>
      <c r="K34" s="6"/>
      <c r="L34" s="6"/>
      <c r="M34" s="6"/>
      <c r="N34" s="7"/>
    </row>
    <row r="35" spans="1:14" s="4" customFormat="1" x14ac:dyDescent="0.25">
      <c r="A35" s="133"/>
      <c r="B35" s="232" t="s">
        <v>46</v>
      </c>
      <c r="C35" s="228"/>
      <c r="D35" s="142">
        <f>D31+D34</f>
        <v>165.31089193825045</v>
      </c>
      <c r="E35" s="142"/>
      <c r="F35" s="142">
        <f>SUM(F31:F34)</f>
        <v>208.99764150943395</v>
      </c>
      <c r="G35" s="143"/>
      <c r="H35" s="143">
        <f>SUM(H31:H34)</f>
        <v>265.48617066895372</v>
      </c>
      <c r="I35" s="143"/>
      <c r="J35" s="143">
        <f>SUM(J31:J34)</f>
        <v>321.91198542024017</v>
      </c>
      <c r="K35" s="6"/>
      <c r="L35" s="6"/>
      <c r="M35" s="6"/>
      <c r="N35" s="7"/>
    </row>
    <row r="36" spans="1:14" s="4" customFormat="1" x14ac:dyDescent="0.25">
      <c r="A36" s="146"/>
      <c r="B36" s="147"/>
      <c r="C36" s="196"/>
      <c r="D36" s="197"/>
      <c r="E36" s="197"/>
      <c r="F36" s="197"/>
      <c r="G36" s="198"/>
      <c r="H36" s="198"/>
      <c r="I36" s="198"/>
      <c r="J36" s="149"/>
      <c r="K36" s="6"/>
      <c r="L36" s="6"/>
      <c r="M36" s="6"/>
      <c r="N36" s="7"/>
    </row>
    <row r="37" spans="1:14" s="4" customFormat="1" x14ac:dyDescent="0.25">
      <c r="A37" s="146"/>
      <c r="B37" s="147"/>
      <c r="C37" s="196"/>
      <c r="D37" s="197"/>
      <c r="E37" s="197"/>
      <c r="F37" s="197"/>
      <c r="G37" s="198"/>
      <c r="H37" s="198"/>
      <c r="I37" s="198"/>
      <c r="J37" s="149"/>
      <c r="K37" s="6"/>
      <c r="L37" s="6"/>
      <c r="M37" s="6"/>
      <c r="N37" s="7"/>
    </row>
    <row r="38" spans="1:14" s="4" customFormat="1" x14ac:dyDescent="0.25">
      <c r="A38" s="146"/>
      <c r="B38" s="220" t="s">
        <v>47</v>
      </c>
      <c r="C38" s="221"/>
      <c r="D38" s="222"/>
      <c r="E38" s="222"/>
      <c r="F38" s="222"/>
      <c r="G38" s="274"/>
      <c r="H38" s="274"/>
      <c r="I38" s="223"/>
      <c r="J38" s="149"/>
      <c r="K38" s="6"/>
      <c r="L38" s="6"/>
      <c r="M38" s="6"/>
      <c r="N38" s="7"/>
    </row>
    <row r="39" spans="1:14" s="4" customFormat="1" x14ac:dyDescent="0.25">
      <c r="A39" s="146"/>
      <c r="B39" s="269" t="s">
        <v>48</v>
      </c>
      <c r="C39" s="270"/>
      <c r="D39" s="271"/>
      <c r="E39" s="272"/>
      <c r="F39" s="271" t="s">
        <v>49</v>
      </c>
      <c r="G39" s="271"/>
      <c r="H39" s="273"/>
      <c r="I39" s="299" t="s">
        <v>50</v>
      </c>
      <c r="J39" s="149"/>
      <c r="K39" s="6"/>
      <c r="L39" s="6"/>
      <c r="M39" s="6"/>
      <c r="N39" s="7"/>
    </row>
    <row r="40" spans="1:14" s="4" customFormat="1" x14ac:dyDescent="0.25">
      <c r="A40" s="150"/>
      <c r="B40" s="224" t="s">
        <v>51</v>
      </c>
      <c r="C40" s="225"/>
      <c r="D40" s="136"/>
      <c r="E40" s="136"/>
      <c r="F40" s="197" t="s">
        <v>52</v>
      </c>
      <c r="G40" s="141"/>
      <c r="H40" s="141"/>
      <c r="I40" s="276" t="s">
        <v>53</v>
      </c>
      <c r="J40" s="149"/>
      <c r="K40" s="6"/>
      <c r="L40" s="6"/>
      <c r="M40" s="6"/>
      <c r="N40" s="7"/>
    </row>
    <row r="41" spans="1:14" s="4" customFormat="1" x14ac:dyDescent="0.25">
      <c r="A41" s="146"/>
      <c r="B41" s="230" t="s">
        <v>54</v>
      </c>
      <c r="C41" s="226"/>
      <c r="D41" s="227"/>
      <c r="E41" s="227"/>
      <c r="F41" s="227" t="s">
        <v>55</v>
      </c>
      <c r="G41" s="275"/>
      <c r="H41" s="275"/>
      <c r="I41" s="277" t="s">
        <v>53</v>
      </c>
      <c r="J41" s="149"/>
      <c r="K41" s="6"/>
      <c r="L41" s="287"/>
      <c r="M41" s="6"/>
      <c r="N41" s="7"/>
    </row>
    <row r="42" spans="1:14" s="4" customFormat="1" x14ac:dyDescent="0.25">
      <c r="A42" s="21"/>
      <c r="B42" s="21"/>
      <c r="C42"/>
      <c r="D42" s="116"/>
      <c r="E42" s="11"/>
      <c r="F42" s="11"/>
      <c r="G42" s="7"/>
      <c r="H42" s="7"/>
      <c r="I42" s="7"/>
      <c r="J42" s="6"/>
      <c r="K42" s="6"/>
      <c r="L42" s="6"/>
      <c r="M42" s="6"/>
      <c r="N42" s="7"/>
    </row>
    <row r="43" spans="1:14" s="4" customFormat="1" x14ac:dyDescent="0.25">
      <c r="A43" s="15"/>
      <c r="B43" s="132" t="s">
        <v>56</v>
      </c>
      <c r="C43" s="15"/>
      <c r="D43" s="190" t="s">
        <v>57</v>
      </c>
      <c r="E43" s="191" t="s">
        <v>58</v>
      </c>
      <c r="F43" s="191" t="s">
        <v>59</v>
      </c>
      <c r="G43" s="16"/>
      <c r="H43" s="16"/>
      <c r="I43" s="16"/>
      <c r="J43" s="6"/>
      <c r="K43" s="6"/>
      <c r="L43" s="6"/>
      <c r="M43" s="6"/>
      <c r="N43" s="7"/>
    </row>
    <row r="44" spans="1:14" s="4" customFormat="1" x14ac:dyDescent="0.25">
      <c r="A44"/>
      <c r="B44" s="48"/>
      <c r="C44"/>
      <c r="D44" s="72"/>
      <c r="E44" s="17"/>
      <c r="F44" s="17"/>
      <c r="G44" s="16"/>
      <c r="H44" s="16"/>
      <c r="I44" s="16"/>
      <c r="J44" s="6"/>
      <c r="K44" s="6"/>
      <c r="L44" s="6"/>
      <c r="M44" s="6"/>
      <c r="N44" s="7"/>
    </row>
    <row r="45" spans="1:14" s="4" customFormat="1" x14ac:dyDescent="0.25">
      <c r="A45"/>
      <c r="B45" s="113" t="s">
        <v>60</v>
      </c>
      <c r="C45"/>
      <c r="D45" s="67"/>
      <c r="E45" s="17"/>
      <c r="F45" s="11"/>
      <c r="G45" s="11"/>
      <c r="H45" s="11"/>
      <c r="I45" s="11"/>
      <c r="J45" s="7"/>
      <c r="K45" s="7"/>
      <c r="L45" s="7"/>
      <c r="M45" s="7"/>
      <c r="N45" s="7"/>
    </row>
    <row r="46" spans="1:14" s="4" customFormat="1" x14ac:dyDescent="0.25">
      <c r="A46"/>
      <c r="B46" s="21" t="s">
        <v>61</v>
      </c>
      <c r="C46"/>
      <c r="D46" s="264">
        <v>2</v>
      </c>
      <c r="E46" s="73">
        <f>E5</f>
        <v>70</v>
      </c>
      <c r="F46" s="144">
        <f>D46*E46</f>
        <v>140</v>
      </c>
      <c r="G46" s="11"/>
      <c r="H46" s="11"/>
      <c r="I46" s="11"/>
      <c r="J46" s="7"/>
      <c r="K46" s="7"/>
      <c r="L46" s="7"/>
      <c r="M46" s="7"/>
      <c r="N46" s="7"/>
    </row>
    <row r="47" spans="1:14" s="3" customFormat="1" x14ac:dyDescent="0.25">
      <c r="A47"/>
      <c r="B47" s="48" t="s">
        <v>62</v>
      </c>
      <c r="C47"/>
      <c r="D47" s="119" t="s">
        <v>63</v>
      </c>
      <c r="E47" s="73"/>
      <c r="F47" s="265">
        <v>200</v>
      </c>
      <c r="G47" s="16"/>
      <c r="H47" s="16"/>
      <c r="I47" s="16"/>
      <c r="J47" s="16"/>
      <c r="K47" s="16"/>
      <c r="L47" s="16"/>
    </row>
    <row r="48" spans="1:14" s="3" customFormat="1" x14ac:dyDescent="0.25">
      <c r="A48"/>
      <c r="B48" s="38" t="s">
        <v>64</v>
      </c>
      <c r="C48"/>
      <c r="D48" s="118"/>
      <c r="E48" s="73"/>
      <c r="F48" s="144"/>
      <c r="G48" s="20"/>
      <c r="H48" s="11"/>
      <c r="I48" s="11"/>
      <c r="J48" s="16"/>
      <c r="K48" s="16"/>
      <c r="L48" s="16"/>
    </row>
    <row r="49" spans="1:12" s="4" customFormat="1" x14ac:dyDescent="0.25">
      <c r="A49"/>
      <c r="B49" s="21" t="s">
        <v>65</v>
      </c>
      <c r="C49"/>
      <c r="D49" s="118"/>
      <c r="E49" s="73"/>
      <c r="F49" s="144"/>
      <c r="G49" s="11"/>
      <c r="H49" s="11"/>
      <c r="I49" s="11"/>
      <c r="J49" s="11"/>
      <c r="K49" s="11"/>
      <c r="L49" s="11"/>
    </row>
    <row r="50" spans="1:12" s="4" customFormat="1" x14ac:dyDescent="0.25">
      <c r="A50"/>
      <c r="B50" s="120" t="s">
        <v>66</v>
      </c>
      <c r="C50"/>
      <c r="D50" s="264">
        <v>2</v>
      </c>
      <c r="E50" s="73">
        <f>E5</f>
        <v>70</v>
      </c>
      <c r="F50" s="144">
        <f>D50*E50</f>
        <v>140</v>
      </c>
      <c r="G50" s="20"/>
      <c r="H50" s="11"/>
      <c r="I50" s="11"/>
      <c r="J50" s="11"/>
      <c r="K50" s="11"/>
      <c r="L50" s="11"/>
    </row>
    <row r="51" spans="1:12" s="3" customFormat="1" x14ac:dyDescent="0.25">
      <c r="A51"/>
      <c r="B51" s="21" t="s">
        <v>67</v>
      </c>
      <c r="C51"/>
      <c r="D51" s="264">
        <v>2</v>
      </c>
      <c r="E51" s="73">
        <f>E5</f>
        <v>70</v>
      </c>
      <c r="F51" s="144">
        <f>D51*E51</f>
        <v>140</v>
      </c>
      <c r="G51" s="11"/>
      <c r="H51" s="11"/>
      <c r="I51" s="11"/>
      <c r="J51" s="16"/>
      <c r="K51" s="16"/>
      <c r="L51" s="16"/>
    </row>
    <row r="52" spans="1:12" s="11" customFormat="1" x14ac:dyDescent="0.25">
      <c r="A52"/>
      <c r="B52" s="21" t="s">
        <v>68</v>
      </c>
      <c r="C52"/>
      <c r="D52" s="264">
        <v>4</v>
      </c>
      <c r="E52" s="73">
        <f>E5</f>
        <v>70</v>
      </c>
      <c r="F52" s="144">
        <f>D52*E52</f>
        <v>280</v>
      </c>
    </row>
    <row r="53" spans="1:12" s="11" customFormat="1" x14ac:dyDescent="0.25">
      <c r="A53"/>
      <c r="B53" s="21" t="s">
        <v>69</v>
      </c>
      <c r="C53"/>
      <c r="D53" s="264">
        <v>4</v>
      </c>
      <c r="E53" s="73">
        <f>E5</f>
        <v>70</v>
      </c>
      <c r="F53" s="144">
        <f>D53*E53</f>
        <v>280</v>
      </c>
    </row>
    <row r="54" spans="1:12" s="11" customFormat="1" x14ac:dyDescent="0.25">
      <c r="A54"/>
      <c r="B54" s="21" t="s">
        <v>70</v>
      </c>
      <c r="C54"/>
      <c r="D54" s="264">
        <v>12</v>
      </c>
      <c r="E54" s="73">
        <f>E5</f>
        <v>70</v>
      </c>
      <c r="F54" s="144">
        <f>D54*E54</f>
        <v>840</v>
      </c>
      <c r="G54" s="21"/>
      <c r="I54" s="21"/>
    </row>
    <row r="55" spans="1:12" s="11" customFormat="1" x14ac:dyDescent="0.25">
      <c r="A55"/>
      <c r="B55" s="21"/>
      <c r="C55"/>
      <c r="D55" s="116"/>
      <c r="E55" s="73"/>
      <c r="F55" s="144"/>
      <c r="G55" s="12"/>
      <c r="I55" s="12"/>
      <c r="K55" s="12"/>
    </row>
    <row r="56" spans="1:12" s="11" customFormat="1" x14ac:dyDescent="0.25">
      <c r="A56"/>
      <c r="B56" s="49" t="s">
        <v>71</v>
      </c>
      <c r="C56"/>
      <c r="D56" s="121"/>
      <c r="E56" s="73"/>
      <c r="F56" s="144"/>
      <c r="G56" s="22"/>
      <c r="H56" s="16"/>
      <c r="I56" s="16"/>
    </row>
    <row r="57" spans="1:12" s="11" customFormat="1" x14ac:dyDescent="0.25">
      <c r="A57"/>
      <c r="B57" s="48" t="s">
        <v>72</v>
      </c>
      <c r="C57"/>
      <c r="D57" s="266">
        <v>8</v>
      </c>
      <c r="E57" s="73">
        <f>E5</f>
        <v>70</v>
      </c>
      <c r="F57" s="144">
        <f>D57*E57</f>
        <v>560</v>
      </c>
      <c r="G57" s="22"/>
      <c r="H57" s="16"/>
      <c r="I57" s="16"/>
    </row>
    <row r="58" spans="1:12" s="11" customFormat="1" x14ac:dyDescent="0.25">
      <c r="A58"/>
      <c r="B58" s="48" t="s">
        <v>73</v>
      </c>
      <c r="C58"/>
      <c r="D58" s="266">
        <v>6</v>
      </c>
      <c r="E58" s="73">
        <f>E5</f>
        <v>70</v>
      </c>
      <c r="F58" s="144">
        <f>D58*E58</f>
        <v>420</v>
      </c>
      <c r="G58" s="22"/>
      <c r="H58" s="16"/>
      <c r="I58" s="16"/>
    </row>
    <row r="59" spans="1:12" s="11" customFormat="1" x14ac:dyDescent="0.25">
      <c r="A59"/>
      <c r="B59" s="48" t="s">
        <v>74</v>
      </c>
      <c r="C59"/>
      <c r="D59" s="266">
        <v>8</v>
      </c>
      <c r="E59" s="73">
        <f>E5</f>
        <v>70</v>
      </c>
      <c r="F59" s="144">
        <f>D59*E59</f>
        <v>560</v>
      </c>
      <c r="G59" s="22"/>
      <c r="H59" s="16"/>
      <c r="I59" s="16"/>
    </row>
    <row r="60" spans="1:12" s="16" customFormat="1" x14ac:dyDescent="0.25">
      <c r="A60"/>
      <c r="B60" s="48" t="s">
        <v>75</v>
      </c>
      <c r="C60"/>
      <c r="D60" s="266">
        <v>10</v>
      </c>
      <c r="E60" s="73">
        <f>E5</f>
        <v>70</v>
      </c>
      <c r="F60" s="144">
        <f>D60*E60</f>
        <v>700</v>
      </c>
      <c r="G60" s="22"/>
    </row>
    <row r="61" spans="1:12" s="16" customFormat="1" x14ac:dyDescent="0.25">
      <c r="A61"/>
      <c r="B61" s="48" t="s">
        <v>76</v>
      </c>
      <c r="C61"/>
      <c r="D61" s="266">
        <v>1</v>
      </c>
      <c r="E61" s="73">
        <f>E5</f>
        <v>70</v>
      </c>
      <c r="F61" s="144">
        <f>D61*E61</f>
        <v>70</v>
      </c>
      <c r="G61" s="22"/>
    </row>
    <row r="62" spans="1:12" s="16" customFormat="1" x14ac:dyDescent="0.25">
      <c r="A62"/>
      <c r="B62" s="48" t="s">
        <v>77</v>
      </c>
      <c r="C62"/>
      <c r="D62" s="122"/>
      <c r="E62" s="73"/>
      <c r="F62" s="144"/>
      <c r="G62" s="22"/>
    </row>
    <row r="63" spans="1:12" s="16" customFormat="1" x14ac:dyDescent="0.25">
      <c r="A63"/>
      <c r="B63" s="48" t="s">
        <v>78</v>
      </c>
      <c r="C63"/>
      <c r="D63" s="266">
        <v>2</v>
      </c>
      <c r="E63" s="73">
        <f>E5</f>
        <v>70</v>
      </c>
      <c r="F63" s="144">
        <f>D63*E63</f>
        <v>140</v>
      </c>
      <c r="G63" s="22"/>
    </row>
    <row r="64" spans="1:12" s="16" customFormat="1" x14ac:dyDescent="0.25">
      <c r="A64"/>
      <c r="B64" s="48" t="s">
        <v>79</v>
      </c>
      <c r="C64"/>
      <c r="D64" s="266">
        <v>6</v>
      </c>
      <c r="E64" s="73">
        <f>E5</f>
        <v>70</v>
      </c>
      <c r="F64" s="144">
        <f>D64*E64</f>
        <v>420</v>
      </c>
      <c r="G64" s="22"/>
    </row>
    <row r="65" spans="1:8" s="16" customFormat="1" x14ac:dyDescent="0.25">
      <c r="A65"/>
      <c r="B65" s="48"/>
      <c r="C65"/>
      <c r="D65" s="122"/>
      <c r="E65" s="73"/>
      <c r="F65" s="144"/>
      <c r="G65" s="22"/>
    </row>
    <row r="66" spans="1:8" s="16" customFormat="1" x14ac:dyDescent="0.25">
      <c r="A66"/>
      <c r="B66" s="49" t="s">
        <v>80</v>
      </c>
      <c r="C66"/>
      <c r="D66" s="122"/>
      <c r="E66" s="73"/>
      <c r="F66" s="144"/>
      <c r="G66" s="22"/>
    </row>
    <row r="67" spans="1:8" s="16" customFormat="1" x14ac:dyDescent="0.25">
      <c r="A67"/>
      <c r="B67" s="123" t="s">
        <v>81</v>
      </c>
      <c r="C67"/>
      <c r="D67" s="122"/>
      <c r="E67" s="73"/>
      <c r="F67" s="144"/>
      <c r="G67" s="22"/>
    </row>
    <row r="68" spans="1:8" s="16" customFormat="1" x14ac:dyDescent="0.25">
      <c r="A68"/>
      <c r="B68" s="48" t="s">
        <v>82</v>
      </c>
      <c r="C68"/>
      <c r="D68" s="266">
        <v>8</v>
      </c>
      <c r="E68" s="73">
        <f>E5</f>
        <v>70</v>
      </c>
      <c r="F68" s="144">
        <f t="shared" ref="F68:F73" si="0">D68*E68</f>
        <v>560</v>
      </c>
      <c r="G68" s="22"/>
    </row>
    <row r="69" spans="1:8" s="16" customFormat="1" x14ac:dyDescent="0.25">
      <c r="A69"/>
      <c r="B69" s="48" t="s">
        <v>83</v>
      </c>
      <c r="C69"/>
      <c r="D69" s="266">
        <v>12</v>
      </c>
      <c r="E69" s="73">
        <f>E5</f>
        <v>70</v>
      </c>
      <c r="F69" s="144">
        <f t="shared" si="0"/>
        <v>840</v>
      </c>
      <c r="G69" s="22"/>
    </row>
    <row r="70" spans="1:8" s="16" customFormat="1" x14ac:dyDescent="0.25">
      <c r="A70"/>
      <c r="B70" s="48" t="s">
        <v>84</v>
      </c>
      <c r="C70"/>
      <c r="D70" s="266">
        <v>6</v>
      </c>
      <c r="E70" s="73">
        <f>E5</f>
        <v>70</v>
      </c>
      <c r="F70" s="144">
        <f t="shared" si="0"/>
        <v>420</v>
      </c>
      <c r="G70" s="22"/>
    </row>
    <row r="71" spans="1:8" s="16" customFormat="1" x14ac:dyDescent="0.25">
      <c r="A71"/>
      <c r="B71" s="48" t="s">
        <v>85</v>
      </c>
      <c r="C71"/>
      <c r="D71" s="266">
        <v>12</v>
      </c>
      <c r="E71" s="73">
        <f>E5</f>
        <v>70</v>
      </c>
      <c r="F71" s="144">
        <f t="shared" si="0"/>
        <v>840</v>
      </c>
      <c r="G71" s="22"/>
    </row>
    <row r="72" spans="1:8" s="16" customFormat="1" x14ac:dyDescent="0.25">
      <c r="A72"/>
      <c r="B72" s="48" t="s">
        <v>86</v>
      </c>
      <c r="C72"/>
      <c r="D72" s="266">
        <v>8</v>
      </c>
      <c r="E72" s="73">
        <f>E5</f>
        <v>70</v>
      </c>
      <c r="F72" s="144">
        <f t="shared" si="0"/>
        <v>560</v>
      </c>
      <c r="G72" s="22"/>
    </row>
    <row r="73" spans="1:8" s="16" customFormat="1" x14ac:dyDescent="0.25">
      <c r="A73"/>
      <c r="B73" s="48" t="s">
        <v>87</v>
      </c>
      <c r="C73"/>
      <c r="D73" s="266">
        <v>8</v>
      </c>
      <c r="E73" s="73">
        <f>E5</f>
        <v>70</v>
      </c>
      <c r="F73" s="144">
        <f t="shared" si="0"/>
        <v>560</v>
      </c>
      <c r="G73" s="22"/>
    </row>
    <row r="74" spans="1:8" s="16" customFormat="1" x14ac:dyDescent="0.25">
      <c r="A74"/>
      <c r="B74" s="48"/>
      <c r="C74"/>
      <c r="D74" s="122"/>
      <c r="E74" s="73"/>
      <c r="F74" s="144"/>
      <c r="G74" s="22"/>
    </row>
    <row r="75" spans="1:8" s="16" customFormat="1" x14ac:dyDescent="0.25">
      <c r="A75"/>
      <c r="B75" s="48" t="s">
        <v>88</v>
      </c>
      <c r="C75"/>
      <c r="D75" s="122"/>
      <c r="E75" s="73"/>
      <c r="F75" s="265">
        <v>1000</v>
      </c>
      <c r="G75" s="22"/>
      <c r="H75" s="27" t="s">
        <v>89</v>
      </c>
    </row>
    <row r="76" spans="1:8" s="16" customFormat="1" x14ac:dyDescent="0.25">
      <c r="A76"/>
      <c r="B76" s="48" t="s">
        <v>90</v>
      </c>
      <c r="C76"/>
      <c r="D76" s="72"/>
      <c r="E76" s="278" t="s">
        <v>91</v>
      </c>
      <c r="F76" s="268"/>
      <c r="G76" s="22"/>
    </row>
    <row r="77" spans="1:8" s="16" customFormat="1" x14ac:dyDescent="0.25">
      <c r="A77" s="15"/>
      <c r="B77" s="168" t="s">
        <v>92</v>
      </c>
      <c r="C77" s="15"/>
      <c r="D77" s="70"/>
      <c r="E77" s="13"/>
      <c r="F77" s="145">
        <f>SUM(F46:F75)</f>
        <v>9670</v>
      </c>
      <c r="G77" s="22"/>
      <c r="H77" s="27" t="s">
        <v>93</v>
      </c>
    </row>
    <row r="78" spans="1:8" s="16" customFormat="1" x14ac:dyDescent="0.25">
      <c r="A78"/>
      <c r="B78" s="202"/>
      <c r="C78" s="24"/>
      <c r="D78" s="72"/>
      <c r="E78" s="17"/>
      <c r="F78" s="22"/>
      <c r="G78" s="22"/>
    </row>
    <row r="79" spans="1:8" s="16" customFormat="1" x14ac:dyDescent="0.25">
      <c r="A79" t="s">
        <v>94</v>
      </c>
      <c r="B79" s="202"/>
      <c r="C79" s="24"/>
      <c r="D79" s="72"/>
      <c r="E79" s="17"/>
      <c r="F79" s="22"/>
      <c r="G79" s="22"/>
    </row>
    <row r="80" spans="1:8" s="16" customFormat="1" x14ac:dyDescent="0.25">
      <c r="A80"/>
      <c r="B80" s="202"/>
      <c r="C80" s="24"/>
      <c r="D80" s="72"/>
      <c r="E80" s="24"/>
      <c r="F80" s="22"/>
      <c r="G80" s="22"/>
    </row>
    <row r="81" spans="1:12" s="16" customFormat="1" ht="10.199999999999999" x14ac:dyDescent="0.2">
      <c r="A81" s="38"/>
      <c r="B81" s="38"/>
      <c r="C81" s="71"/>
      <c r="D81" s="17"/>
      <c r="E81" s="12"/>
      <c r="F81" s="12"/>
      <c r="G81" s="12"/>
      <c r="H81" s="11"/>
      <c r="I81" s="23"/>
    </row>
    <row r="82" spans="1:12" s="16" customFormat="1" x14ac:dyDescent="0.25">
      <c r="A82" s="15"/>
      <c r="B82" s="15"/>
      <c r="C82" s="190"/>
      <c r="D82" s="132" t="s">
        <v>95</v>
      </c>
      <c r="E82" s="12"/>
    </row>
    <row r="83" spans="1:12" s="16" customFormat="1" x14ac:dyDescent="0.25">
      <c r="A83"/>
      <c r="B83"/>
      <c r="C83" s="73"/>
      <c r="D83" s="123" t="s">
        <v>96</v>
      </c>
      <c r="E83" s="12"/>
    </row>
    <row r="84" spans="1:12" s="11" customFormat="1" x14ac:dyDescent="0.25">
      <c r="A84"/>
      <c r="B84"/>
      <c r="C84" s="73"/>
      <c r="D84" s="48" t="s">
        <v>97</v>
      </c>
      <c r="E84" s="12"/>
      <c r="F84" s="16"/>
      <c r="G84" s="16"/>
      <c r="H84" s="16"/>
      <c r="I84" s="16"/>
      <c r="K84" s="23"/>
    </row>
    <row r="85" spans="1:12" s="11" customFormat="1" x14ac:dyDescent="0.25">
      <c r="A85"/>
      <c r="B85"/>
      <c r="C85" s="72"/>
      <c r="D85" s="48" t="s">
        <v>98</v>
      </c>
      <c r="E85" s="12"/>
      <c r="F85" s="17"/>
      <c r="G85" s="16"/>
      <c r="H85" s="16"/>
      <c r="I85" s="16"/>
    </row>
    <row r="86" spans="1:12" s="3" customFormat="1" x14ac:dyDescent="0.25">
      <c r="A86"/>
      <c r="B86"/>
      <c r="C86" s="67"/>
      <c r="D86" s="21" t="s">
        <v>99</v>
      </c>
      <c r="E86" s="12"/>
      <c r="F86" s="11"/>
      <c r="G86" s="11"/>
      <c r="H86" s="11"/>
      <c r="I86" s="11"/>
      <c r="J86" s="16"/>
      <c r="K86" s="16"/>
      <c r="L86" s="16"/>
    </row>
    <row r="87" spans="1:12" s="3" customFormat="1" x14ac:dyDescent="0.25">
      <c r="A87"/>
      <c r="B87"/>
      <c r="C87" s="67"/>
      <c r="D87" s="21" t="s">
        <v>100</v>
      </c>
      <c r="E87" s="12"/>
      <c r="F87" s="11"/>
      <c r="G87" s="11"/>
      <c r="H87" s="11"/>
      <c r="I87" s="11"/>
      <c r="J87" s="16"/>
      <c r="K87" s="16"/>
      <c r="L87" s="16"/>
    </row>
    <row r="88" spans="1:12" s="3" customFormat="1" x14ac:dyDescent="0.25">
      <c r="A88"/>
      <c r="B88"/>
      <c r="C88" s="72"/>
      <c r="D88" s="123" t="s">
        <v>101</v>
      </c>
      <c r="E88" s="12"/>
      <c r="F88" s="19"/>
      <c r="G88" s="19"/>
      <c r="H88" s="16"/>
      <c r="I88" s="18"/>
      <c r="J88" s="16"/>
      <c r="K88" s="16"/>
      <c r="L88" s="16"/>
    </row>
    <row r="89" spans="1:12" s="3" customFormat="1" x14ac:dyDescent="0.25">
      <c r="A89"/>
      <c r="B89"/>
      <c r="C89" s="67"/>
      <c r="D89" s="21" t="s">
        <v>102</v>
      </c>
      <c r="E89" s="12"/>
      <c r="F89" s="20"/>
      <c r="G89" s="20"/>
      <c r="H89" s="11"/>
      <c r="I89" s="11"/>
      <c r="J89" s="16"/>
      <c r="K89" s="16"/>
      <c r="L89" s="16"/>
    </row>
    <row r="90" spans="1:12" s="3" customFormat="1" ht="10.199999999999999" x14ac:dyDescent="0.2">
      <c r="A90" s="21"/>
      <c r="B90" s="21"/>
      <c r="C90" s="67"/>
      <c r="D90" s="17"/>
      <c r="E90" s="12"/>
      <c r="F90" s="20"/>
      <c r="G90" s="20"/>
      <c r="H90" s="11"/>
      <c r="I90" s="11"/>
      <c r="J90" s="16"/>
      <c r="K90" s="16"/>
      <c r="L90" s="16"/>
    </row>
    <row r="91" spans="1:12" s="3" customFormat="1" ht="10.199999999999999" x14ac:dyDescent="0.2">
      <c r="A91" s="21"/>
      <c r="B91" s="21"/>
      <c r="C91" s="67"/>
      <c r="D91" s="17"/>
      <c r="E91" s="12"/>
      <c r="F91" s="20"/>
      <c r="G91" s="20"/>
      <c r="H91" s="11"/>
      <c r="I91" s="11"/>
      <c r="J91" s="16"/>
      <c r="K91" s="16"/>
      <c r="L91" s="16"/>
    </row>
    <row r="92" spans="1:12" s="4" customFormat="1" x14ac:dyDescent="0.25">
      <c r="A92" s="205" t="s">
        <v>103</v>
      </c>
      <c r="B92" s="128"/>
      <c r="C92" s="129"/>
      <c r="D92" s="130"/>
      <c r="E92" s="131"/>
      <c r="F92" s="20"/>
      <c r="G92" s="20"/>
      <c r="H92" s="11"/>
      <c r="I92" s="11"/>
      <c r="J92" s="11"/>
      <c r="K92" s="11"/>
      <c r="L92" s="11"/>
    </row>
    <row r="93" spans="1:12" s="11" customFormat="1" x14ac:dyDescent="0.25">
      <c r="A93"/>
      <c r="B93" s="26" t="s">
        <v>104</v>
      </c>
      <c r="C93" s="248" t="s">
        <v>105</v>
      </c>
      <c r="D93" s="249" t="s">
        <v>106</v>
      </c>
      <c r="E93" s="250" t="s">
        <v>107</v>
      </c>
    </row>
    <row r="94" spans="1:12" s="11" customFormat="1" ht="10.199999999999999" x14ac:dyDescent="0.2">
      <c r="A94" s="21"/>
      <c r="B94" s="21"/>
      <c r="C94" s="112"/>
      <c r="D94" s="125"/>
      <c r="E94" s="12"/>
    </row>
    <row r="95" spans="1:12" s="11" customFormat="1" ht="10.199999999999999" x14ac:dyDescent="0.2">
      <c r="A95" s="48" t="s">
        <v>108</v>
      </c>
      <c r="B95" s="151">
        <f>D29</f>
        <v>537.75</v>
      </c>
      <c r="C95" s="151">
        <f>F29</f>
        <v>675.3125</v>
      </c>
      <c r="D95" s="152">
        <f>H29</f>
        <v>854.57291666666663</v>
      </c>
      <c r="E95" s="151">
        <f>J29</f>
        <v>1025.53125</v>
      </c>
      <c r="G95" s="68" t="s">
        <v>109</v>
      </c>
      <c r="I95" s="21"/>
    </row>
    <row r="96" spans="1:12" s="11" customFormat="1" ht="10.199999999999999" x14ac:dyDescent="0.2">
      <c r="A96" s="48" t="s">
        <v>110</v>
      </c>
      <c r="B96" s="151">
        <f>D28/53</f>
        <v>121.75471698113208</v>
      </c>
      <c r="C96" s="151">
        <f>F28/53</f>
        <v>152.90094339622641</v>
      </c>
      <c r="D96" s="152">
        <f>H28/53</f>
        <v>193.48820754716982</v>
      </c>
      <c r="E96" s="151">
        <f>J28/53</f>
        <v>232.19575471698113</v>
      </c>
      <c r="G96" s="68" t="s">
        <v>109</v>
      </c>
      <c r="I96" s="21"/>
    </row>
    <row r="97" spans="1:12" s="11" customFormat="1" x14ac:dyDescent="0.25">
      <c r="A97" s="201" t="s">
        <v>111</v>
      </c>
      <c r="B97" s="202">
        <f>B95*12/E13</f>
        <v>138.35763293310464</v>
      </c>
      <c r="C97" s="202">
        <f>C95*12/E13</f>
        <v>173.75107204116637</v>
      </c>
      <c r="D97" s="202">
        <f>D95*12/E13</f>
        <v>219.87296312178387</v>
      </c>
      <c r="E97" s="193">
        <f>E95*12/E13</f>
        <v>263.85881217838767</v>
      </c>
      <c r="F97"/>
      <c r="G97" s="25" t="s">
        <v>112</v>
      </c>
      <c r="I97" s="12"/>
    </row>
    <row r="98" spans="1:12" s="11" customFormat="1" x14ac:dyDescent="0.25">
      <c r="A98" s="21"/>
      <c r="B98" s="154"/>
      <c r="C98" s="155"/>
      <c r="D98" s="51"/>
      <c r="E98" s="155"/>
      <c r="F98"/>
      <c r="G98" s="206" t="s">
        <v>113</v>
      </c>
      <c r="H98" s="16"/>
      <c r="I98" s="16"/>
    </row>
    <row r="99" spans="1:12" s="11" customFormat="1" x14ac:dyDescent="0.25">
      <c r="A99" s="21" t="s">
        <v>114</v>
      </c>
      <c r="B99" s="159">
        <f>F77/E3/E13</f>
        <v>103.6663807890223</v>
      </c>
      <c r="C99" s="96"/>
      <c r="D99" s="96"/>
      <c r="E99" s="96"/>
      <c r="F99" s="12"/>
      <c r="G99" s="24"/>
      <c r="I99" s="24"/>
    </row>
    <row r="100" spans="1:12" s="11" customFormat="1" x14ac:dyDescent="0.25">
      <c r="A100" s="21" t="s">
        <v>115</v>
      </c>
      <c r="B100" s="199">
        <f>F77/E3/E13*1.2/2</f>
        <v>62.199828473413376</v>
      </c>
      <c r="C100" s="159">
        <f>F77*1.2/E3/E13/2</f>
        <v>62.199828473413376</v>
      </c>
      <c r="D100" s="199"/>
      <c r="E100" s="199"/>
      <c r="F100" s="12"/>
      <c r="G100" s="24"/>
      <c r="I100" s="24"/>
    </row>
    <row r="101" spans="1:12" s="11" customFormat="1" x14ac:dyDescent="0.25">
      <c r="A101" s="21" t="s">
        <v>116</v>
      </c>
      <c r="B101" s="199">
        <f>F77/E3/E13*1.4/3</f>
        <v>48.377644368210404</v>
      </c>
      <c r="C101" s="199">
        <f>F77*1.4/E3/E13/3</f>
        <v>48.377644368210404</v>
      </c>
      <c r="D101" s="159">
        <f>F77*1.4/E3/E13/3</f>
        <v>48.377644368210404</v>
      </c>
      <c r="E101" s="199"/>
      <c r="F101" s="12"/>
      <c r="G101" s="24"/>
      <c r="I101" s="24"/>
    </row>
    <row r="102" spans="1:12" s="11" customFormat="1" x14ac:dyDescent="0.25">
      <c r="A102" s="21" t="s">
        <v>117</v>
      </c>
      <c r="B102" s="247">
        <f>F77/E3/E13*0.65*1.6/4</f>
        <v>26.953259005145799</v>
      </c>
      <c r="C102" s="247">
        <f>F77*1.6/E3/E13*0.85/4</f>
        <v>35.24656946826758</v>
      </c>
      <c r="D102" s="247">
        <f>F77*1.6/E3/E13*1.1/4</f>
        <v>45.613207547169822</v>
      </c>
      <c r="E102" s="247">
        <f>F77*1.6/E3/E13*1.4/4</f>
        <v>58.053173241852484</v>
      </c>
      <c r="F102" s="12"/>
      <c r="G102" s="24"/>
      <c r="I102" s="24"/>
    </row>
    <row r="103" spans="1:12" s="11" customFormat="1" x14ac:dyDescent="0.25">
      <c r="A103" s="21" t="s">
        <v>118</v>
      </c>
      <c r="B103" s="199">
        <v>0.65</v>
      </c>
      <c r="C103" s="159">
        <v>0.85</v>
      </c>
      <c r="D103" s="159">
        <v>1.1000000000000001</v>
      </c>
      <c r="E103" s="159">
        <v>1.4</v>
      </c>
      <c r="F103" s="25" t="s">
        <v>119</v>
      </c>
      <c r="G103" s="24"/>
      <c r="I103" s="24"/>
    </row>
    <row r="104" spans="1:12" s="11" customFormat="1" x14ac:dyDescent="0.25">
      <c r="A104"/>
      <c r="B104"/>
      <c r="C104"/>
      <c r="D104"/>
      <c r="E104"/>
      <c r="F104"/>
      <c r="G104" s="12"/>
    </row>
    <row r="105" spans="1:12" s="11" customFormat="1" x14ac:dyDescent="0.25">
      <c r="A105" s="203" t="s">
        <v>120</v>
      </c>
      <c r="B105" s="204">
        <f>B97+B102</f>
        <v>165.31089193825045</v>
      </c>
      <c r="C105" s="204">
        <f>C97+C102</f>
        <v>208.99764150943395</v>
      </c>
      <c r="D105" s="204">
        <f>D97+D102</f>
        <v>265.48617066895372</v>
      </c>
      <c r="E105" s="204">
        <f>SUM(E97:E102)</f>
        <v>321.91198542024017</v>
      </c>
      <c r="F105" s="12"/>
      <c r="G105" s="12"/>
    </row>
    <row r="106" spans="1:12" s="11" customFormat="1" ht="10.199999999999999" x14ac:dyDescent="0.2">
      <c r="A106" s="48"/>
      <c r="B106" s="48"/>
      <c r="C106" s="72"/>
      <c r="D106" s="19"/>
      <c r="E106" s="19"/>
      <c r="F106" s="19"/>
      <c r="G106" s="22"/>
      <c r="H106" s="16"/>
      <c r="I106" s="16"/>
    </row>
    <row r="107" spans="1:12" s="11" customFormat="1" x14ac:dyDescent="0.25">
      <c r="A107" s="51" t="s">
        <v>121</v>
      </c>
      <c r="B107"/>
      <c r="C107" s="211" t="s">
        <v>122</v>
      </c>
      <c r="D107" s="212"/>
      <c r="E107" s="17" t="s">
        <v>123</v>
      </c>
      <c r="F107" s="212"/>
      <c r="G107" s="17" t="s">
        <v>124</v>
      </c>
      <c r="H107" s="212"/>
      <c r="I107" s="72" t="s">
        <v>125</v>
      </c>
      <c r="J107" s="233"/>
      <c r="K107" s="72" t="s">
        <v>126</v>
      </c>
      <c r="L107" s="215"/>
    </row>
    <row r="108" spans="1:12" s="11" customFormat="1" x14ac:dyDescent="0.25">
      <c r="A108" s="48" t="s">
        <v>127</v>
      </c>
      <c r="B108"/>
      <c r="C108" s="207">
        <f>D28*E3</f>
        <v>12906</v>
      </c>
      <c r="D108" s="213"/>
      <c r="E108" s="207">
        <f>D28*E3</f>
        <v>12906</v>
      </c>
      <c r="F108" s="218"/>
      <c r="G108" s="206">
        <f>D28*E3</f>
        <v>12906</v>
      </c>
      <c r="H108" s="218"/>
      <c r="I108" s="206">
        <f>D28*E3</f>
        <v>12906</v>
      </c>
      <c r="J108" s="219"/>
      <c r="K108" s="206">
        <f>D28*E3</f>
        <v>12906</v>
      </c>
      <c r="L108" s="215"/>
    </row>
    <row r="109" spans="1:12" s="16" customFormat="1" x14ac:dyDescent="0.25">
      <c r="A109" s="48" t="s">
        <v>128</v>
      </c>
      <c r="B109"/>
      <c r="C109" s="207"/>
      <c r="D109" s="213"/>
      <c r="E109" s="48">
        <f>F28*E3</f>
        <v>16207.5</v>
      </c>
      <c r="F109" s="213"/>
      <c r="G109" s="48">
        <f>F28*E3</f>
        <v>16207.5</v>
      </c>
      <c r="H109" s="218"/>
      <c r="I109" s="48">
        <f>F28*E3</f>
        <v>16207.5</v>
      </c>
      <c r="J109" s="218"/>
      <c r="K109" s="48">
        <f>F28*E3</f>
        <v>16207.5</v>
      </c>
      <c r="L109" s="216"/>
    </row>
    <row r="110" spans="1:12" s="16" customFormat="1" x14ac:dyDescent="0.25">
      <c r="A110" s="21" t="s">
        <v>129</v>
      </c>
      <c r="B110"/>
      <c r="C110" s="208"/>
      <c r="D110" s="213"/>
      <c r="F110" s="213"/>
      <c r="G110" s="16">
        <f>H28*E3</f>
        <v>20509.75</v>
      </c>
      <c r="H110" s="216"/>
      <c r="I110" s="16">
        <f>H28*E3</f>
        <v>20509.75</v>
      </c>
      <c r="J110" s="216"/>
      <c r="K110" s="16">
        <f>H28*E3</f>
        <v>20509.75</v>
      </c>
      <c r="L110" s="216"/>
    </row>
    <row r="111" spans="1:12" s="16" customFormat="1" x14ac:dyDescent="0.25">
      <c r="A111" s="21" t="s">
        <v>130</v>
      </c>
      <c r="B111"/>
      <c r="C111" s="208"/>
      <c r="D111" s="214"/>
      <c r="E111" s="199"/>
      <c r="F111" s="214"/>
      <c r="G111" s="199"/>
      <c r="H111" s="215"/>
      <c r="I111" s="199">
        <f>J28*E3</f>
        <v>24612.75</v>
      </c>
      <c r="J111" s="216"/>
      <c r="K111" s="199">
        <f>J28*E3</f>
        <v>24612.75</v>
      </c>
      <c r="L111" s="216"/>
    </row>
    <row r="112" spans="1:12" s="16" customFormat="1" x14ac:dyDescent="0.25">
      <c r="A112" s="21"/>
      <c r="B112"/>
      <c r="C112" s="208"/>
      <c r="D112" s="214"/>
      <c r="E112" s="11"/>
      <c r="F112" s="214"/>
      <c r="G112" s="11"/>
      <c r="H112" s="215"/>
      <c r="I112" s="11"/>
      <c r="J112" s="216"/>
      <c r="L112" s="216"/>
    </row>
    <row r="113" spans="1:12" s="16" customFormat="1" x14ac:dyDescent="0.25">
      <c r="A113" s="21" t="s">
        <v>131</v>
      </c>
      <c r="B113"/>
      <c r="C113" s="208">
        <f>F77</f>
        <v>9670</v>
      </c>
      <c r="D113" s="215"/>
      <c r="E113" s="199">
        <f>F77*1.2</f>
        <v>11604</v>
      </c>
      <c r="F113" s="214"/>
      <c r="G113" s="138">
        <f>F77*1.4</f>
        <v>13538</v>
      </c>
      <c r="H113" s="238"/>
      <c r="I113" s="138">
        <f>F77*1.6</f>
        <v>15472</v>
      </c>
      <c r="J113" s="216"/>
      <c r="K113" s="16">
        <f>F77*1.6</f>
        <v>15472</v>
      </c>
      <c r="L113" s="216"/>
    </row>
    <row r="114" spans="1:12" s="16" customFormat="1" x14ac:dyDescent="0.25">
      <c r="A114" s="21"/>
      <c r="B114"/>
      <c r="C114" s="209"/>
      <c r="D114" s="215"/>
      <c r="E114" s="11"/>
      <c r="F114" s="214"/>
      <c r="G114" s="11"/>
      <c r="H114" s="215"/>
      <c r="I114" s="11"/>
      <c r="J114" s="216"/>
      <c r="L114" s="216"/>
    </row>
    <row r="115" spans="1:12" s="23" customFormat="1" x14ac:dyDescent="0.25">
      <c r="A115" s="50" t="s">
        <v>132</v>
      </c>
      <c r="B115" s="166"/>
      <c r="C115" s="251">
        <f>SUM(C108:C113)</f>
        <v>22576</v>
      </c>
      <c r="D115" s="252"/>
      <c r="E115" s="253">
        <f>SUM(E108:E114)</f>
        <v>40717.5</v>
      </c>
      <c r="F115" s="252"/>
      <c r="G115" s="253">
        <f>SUM(G108:G113)</f>
        <v>63161.25</v>
      </c>
      <c r="H115" s="252"/>
      <c r="I115" s="253">
        <f>SUM(I108:I113)</f>
        <v>89708</v>
      </c>
      <c r="J115" s="252"/>
      <c r="K115" s="253">
        <f>SUM(K108:K113)</f>
        <v>89708</v>
      </c>
      <c r="L115" s="252"/>
    </row>
    <row r="116" spans="1:12" s="11" customFormat="1" ht="10.199999999999999" x14ac:dyDescent="0.2">
      <c r="A116" s="21"/>
      <c r="B116" s="21"/>
      <c r="C116" s="239"/>
      <c r="D116" s="240"/>
      <c r="E116" s="22"/>
      <c r="F116" s="238"/>
      <c r="G116" s="22"/>
      <c r="H116" s="238"/>
      <c r="I116" s="138"/>
      <c r="J116" s="238"/>
      <c r="K116" s="138"/>
      <c r="L116" s="238"/>
    </row>
    <row r="117" spans="1:12" s="11" customFormat="1" x14ac:dyDescent="0.25">
      <c r="A117" s="50" t="s">
        <v>133</v>
      </c>
      <c r="B117" s="21"/>
      <c r="C117" s="241"/>
      <c r="D117" s="240"/>
      <c r="E117" s="242"/>
      <c r="F117" s="238"/>
      <c r="G117" s="242"/>
      <c r="H117" s="238"/>
      <c r="I117" s="242"/>
      <c r="J117" s="238"/>
      <c r="K117" s="242"/>
      <c r="L117" s="238"/>
    </row>
    <row r="118" spans="1:12" s="11" customFormat="1" ht="10.199999999999999" x14ac:dyDescent="0.2">
      <c r="A118" s="21"/>
      <c r="B118" s="21"/>
      <c r="C118" s="239"/>
      <c r="D118" s="240"/>
      <c r="E118" s="22"/>
      <c r="F118" s="238"/>
      <c r="G118" s="138"/>
      <c r="H118" s="238"/>
      <c r="I118" s="138"/>
      <c r="J118" s="238"/>
      <c r="K118" s="138"/>
      <c r="L118" s="238"/>
    </row>
    <row r="119" spans="1:12" s="11" customFormat="1" ht="10.199999999999999" x14ac:dyDescent="0.2">
      <c r="A119" s="21" t="s">
        <v>134</v>
      </c>
      <c r="B119" s="21"/>
      <c r="C119" s="254">
        <f>B105*E3*E13</f>
        <v>15420.200000000003</v>
      </c>
      <c r="D119" s="240"/>
      <c r="E119" s="255">
        <f>(B105*E3*E13)+(C105*E3*E13)</f>
        <v>34915.5</v>
      </c>
      <c r="F119" s="240"/>
      <c r="G119" s="22">
        <f>(B105*E3*E13)+(C105*E3*E13)+(D105*E3*E13)</f>
        <v>59680.05</v>
      </c>
      <c r="H119" s="240"/>
      <c r="I119" s="22">
        <f>(B105*E3*E13)+(C105*E3*E13)+(D105*E3*E13)+(E105*E3*E13)</f>
        <v>89708</v>
      </c>
      <c r="J119" s="240"/>
      <c r="K119" s="22">
        <f>(B105*E3*E13)+(C105*E3*E13)+(D105*E3*E13)+(E105*E3*E13)</f>
        <v>89708</v>
      </c>
      <c r="L119" s="240"/>
    </row>
    <row r="120" spans="1:12" s="11" customFormat="1" ht="10.199999999999999" x14ac:dyDescent="0.2">
      <c r="A120" s="21"/>
      <c r="B120" s="21"/>
      <c r="C120" s="243"/>
      <c r="D120" s="244"/>
      <c r="E120" s="144"/>
      <c r="F120" s="238"/>
      <c r="G120" s="138"/>
      <c r="H120" s="238"/>
      <c r="I120" s="138"/>
      <c r="J120" s="238"/>
      <c r="K120" s="138"/>
      <c r="L120" s="238"/>
    </row>
    <row r="121" spans="1:12" s="11" customFormat="1" x14ac:dyDescent="0.25">
      <c r="A121" s="50" t="s">
        <v>135</v>
      </c>
      <c r="B121" s="21"/>
      <c r="C121" s="243">
        <f>C119-C115</f>
        <v>-7155.7999999999975</v>
      </c>
      <c r="D121" s="244"/>
      <c r="E121" s="144">
        <f>E119-E115</f>
        <v>-5802</v>
      </c>
      <c r="F121" s="238"/>
      <c r="G121" s="138">
        <f>G119-G115</f>
        <v>-3481.1999999999971</v>
      </c>
      <c r="H121" s="238"/>
      <c r="I121" s="138">
        <f>I119-I115</f>
        <v>0</v>
      </c>
      <c r="J121" s="238"/>
      <c r="K121" s="138">
        <f>K119-K115</f>
        <v>0</v>
      </c>
      <c r="L121" s="238"/>
    </row>
    <row r="122" spans="1:12" s="11" customFormat="1" ht="10.199999999999999" x14ac:dyDescent="0.2">
      <c r="A122" s="21" t="s">
        <v>136</v>
      </c>
      <c r="B122" s="21"/>
      <c r="C122" s="243"/>
      <c r="D122" s="244"/>
      <c r="E122" s="144">
        <f>C121+E121</f>
        <v>-12957.799999999997</v>
      </c>
      <c r="F122" s="238"/>
      <c r="G122" s="138">
        <f>C121+E121+G121</f>
        <v>-16438.999999999993</v>
      </c>
      <c r="H122" s="238"/>
      <c r="I122" s="138">
        <f>C121+E121+G121+I121</f>
        <v>-16438.999999999993</v>
      </c>
      <c r="J122" s="238"/>
      <c r="K122" s="138">
        <f>C121+E121+G121+I121+K121</f>
        <v>-16438.999999999993</v>
      </c>
      <c r="L122" s="238"/>
    </row>
    <row r="123" spans="1:12" s="11" customFormat="1" ht="10.199999999999999" x14ac:dyDescent="0.2">
      <c r="A123" s="21"/>
      <c r="B123" s="21"/>
      <c r="C123" s="243"/>
      <c r="D123" s="240"/>
      <c r="E123" s="22"/>
      <c r="F123" s="238"/>
      <c r="G123" s="138"/>
      <c r="H123" s="238"/>
      <c r="I123" s="138"/>
      <c r="J123" s="238"/>
      <c r="K123" s="138"/>
      <c r="L123" s="238"/>
    </row>
    <row r="124" spans="1:12" s="11" customFormat="1" ht="10.199999999999999" x14ac:dyDescent="0.2">
      <c r="A124" s="21"/>
      <c r="B124" s="21"/>
      <c r="C124" s="243"/>
      <c r="D124" s="240"/>
      <c r="E124" s="22"/>
      <c r="F124" s="238"/>
      <c r="G124" s="138"/>
      <c r="H124" s="238"/>
      <c r="I124" s="138"/>
      <c r="J124" s="238"/>
      <c r="K124" s="138"/>
      <c r="L124" s="238"/>
    </row>
    <row r="125" spans="1:12" s="11" customFormat="1" ht="10.199999999999999" x14ac:dyDescent="0.2">
      <c r="A125" s="21" t="s">
        <v>137</v>
      </c>
      <c r="B125" s="21"/>
      <c r="C125" s="267">
        <v>4000</v>
      </c>
      <c r="D125" s="284"/>
      <c r="E125" s="265">
        <v>3000</v>
      </c>
      <c r="F125" s="284"/>
      <c r="G125" s="265">
        <v>2000</v>
      </c>
      <c r="H125" s="238"/>
      <c r="I125" s="138"/>
      <c r="J125" s="238"/>
      <c r="K125" s="138"/>
      <c r="L125" s="238"/>
    </row>
    <row r="126" spans="1:12" s="11" customFormat="1" ht="10.199999999999999" x14ac:dyDescent="0.2">
      <c r="A126" s="234"/>
      <c r="B126" s="48"/>
      <c r="C126" s="210"/>
      <c r="D126" s="240"/>
      <c r="E126" s="22"/>
      <c r="F126" s="238"/>
      <c r="G126" s="138"/>
      <c r="H126" s="238"/>
      <c r="I126" s="138"/>
      <c r="J126" s="238"/>
      <c r="K126" s="138"/>
      <c r="L126" s="238"/>
    </row>
    <row r="127" spans="1:12" s="11" customFormat="1" x14ac:dyDescent="0.25">
      <c r="A127" s="202" t="s">
        <v>135</v>
      </c>
      <c r="B127" s="51"/>
      <c r="C127" s="235">
        <f>C121+C125</f>
        <v>-3155.7999999999975</v>
      </c>
      <c r="D127" s="236"/>
      <c r="E127" s="237">
        <f>E122+E125+C125</f>
        <v>-5957.7999999999975</v>
      </c>
      <c r="F127" s="236"/>
      <c r="G127" s="237">
        <f>G122+G125+E125+C125</f>
        <v>-7438.9999999999927</v>
      </c>
      <c r="H127" s="236"/>
      <c r="I127" s="237">
        <f>G127+I121</f>
        <v>-7438.9999999999927</v>
      </c>
      <c r="J127" s="245"/>
      <c r="K127" s="246">
        <f>I127+K121</f>
        <v>-7438.9999999999927</v>
      </c>
      <c r="L127" s="238"/>
    </row>
    <row r="128" spans="1:12" s="11" customFormat="1" x14ac:dyDescent="0.25">
      <c r="A128" s="48"/>
      <c r="B128" s="48"/>
      <c r="C128" s="211"/>
      <c r="D128" s="217"/>
      <c r="E128" s="27"/>
      <c r="F128" s="217"/>
      <c r="G128" s="27"/>
      <c r="H128" s="217"/>
      <c r="I128" s="27"/>
      <c r="J128" s="215"/>
      <c r="L128" s="215"/>
    </row>
    <row r="129" spans="1:17" s="16" customFormat="1" ht="10.199999999999999" x14ac:dyDescent="0.2">
      <c r="A129" s="49"/>
      <c r="B129" s="48" t="s">
        <v>138</v>
      </c>
      <c r="C129" s="292" t="s">
        <v>139</v>
      </c>
      <c r="D129" s="290">
        <f>E3</f>
        <v>2</v>
      </c>
      <c r="E129" s="16" t="s">
        <v>139</v>
      </c>
      <c r="F129" s="290">
        <f>E3</f>
        <v>2</v>
      </c>
      <c r="G129" s="16" t="s">
        <v>139</v>
      </c>
      <c r="H129" s="290">
        <f>E3</f>
        <v>2</v>
      </c>
      <c r="I129" s="16" t="s">
        <v>139</v>
      </c>
      <c r="J129" s="290">
        <f>E3</f>
        <v>2</v>
      </c>
      <c r="K129" s="16" t="s">
        <v>139</v>
      </c>
      <c r="L129" s="290">
        <f>E3</f>
        <v>2</v>
      </c>
    </row>
    <row r="130" spans="1:17" s="16" customFormat="1" ht="10.199999999999999" x14ac:dyDescent="0.2">
      <c r="A130" s="21"/>
      <c r="B130" s="21" t="s">
        <v>140</v>
      </c>
      <c r="C130" s="293"/>
      <c r="D130" s="216"/>
      <c r="E130" s="16" t="s">
        <v>139</v>
      </c>
      <c r="F130" s="290">
        <f>E3</f>
        <v>2</v>
      </c>
      <c r="G130" s="16" t="s">
        <v>139</v>
      </c>
      <c r="H130" s="290">
        <f>E3</f>
        <v>2</v>
      </c>
      <c r="I130" s="16" t="s">
        <v>139</v>
      </c>
      <c r="J130" s="290">
        <f>E3</f>
        <v>2</v>
      </c>
      <c r="K130" s="16" t="s">
        <v>139</v>
      </c>
      <c r="L130" s="290">
        <f>E3</f>
        <v>2</v>
      </c>
    </row>
    <row r="131" spans="1:17" s="16" customFormat="1" ht="10.199999999999999" x14ac:dyDescent="0.2">
      <c r="A131" s="21"/>
      <c r="B131" s="21" t="s">
        <v>141</v>
      </c>
      <c r="C131" s="293"/>
      <c r="D131" s="215"/>
      <c r="E131" s="26"/>
      <c r="F131" s="215"/>
      <c r="G131" s="16" t="s">
        <v>139</v>
      </c>
      <c r="H131" s="294">
        <f>E3</f>
        <v>2</v>
      </c>
      <c r="I131" s="16" t="s">
        <v>139</v>
      </c>
      <c r="J131" s="290">
        <f>E3</f>
        <v>2</v>
      </c>
      <c r="K131" s="16" t="s">
        <v>139</v>
      </c>
      <c r="L131" s="290">
        <f>E3</f>
        <v>2</v>
      </c>
    </row>
    <row r="132" spans="1:17" s="16" customFormat="1" ht="10.199999999999999" x14ac:dyDescent="0.2">
      <c r="A132" s="21"/>
      <c r="B132" s="21" t="s">
        <v>142</v>
      </c>
      <c r="C132" s="293"/>
      <c r="D132" s="215"/>
      <c r="E132" s="26"/>
      <c r="F132" s="215"/>
      <c r="G132" s="11"/>
      <c r="H132" s="215"/>
      <c r="I132" s="16" t="s">
        <v>139</v>
      </c>
      <c r="J132" s="290">
        <f>E3</f>
        <v>2</v>
      </c>
      <c r="K132" s="16" t="s">
        <v>139</v>
      </c>
      <c r="L132" s="290">
        <f>E3</f>
        <v>2</v>
      </c>
    </row>
    <row r="133" spans="1:17" s="19" customFormat="1" ht="10.199999999999999" x14ac:dyDescent="0.2">
      <c r="A133" s="21"/>
      <c r="B133" s="295" t="s">
        <v>143</v>
      </c>
      <c r="C133" s="296" t="s">
        <v>139</v>
      </c>
      <c r="D133" s="289">
        <f>SUM(D129:D132)</f>
        <v>2</v>
      </c>
      <c r="E133" s="297"/>
      <c r="F133" s="289">
        <f>SUM(F129:F132)</f>
        <v>4</v>
      </c>
      <c r="G133" s="297"/>
      <c r="H133" s="289">
        <f>SUM(H129:H132)</f>
        <v>6</v>
      </c>
      <c r="I133" s="297"/>
      <c r="J133" s="289">
        <f>SUM(J129:J132)</f>
        <v>8</v>
      </c>
      <c r="K133" s="298"/>
      <c r="L133" s="289">
        <f>SUM(L129:L132)</f>
        <v>8</v>
      </c>
      <c r="P133" s="28"/>
    </row>
    <row r="134" spans="1:17" s="16" customFormat="1" x14ac:dyDescent="0.25">
      <c r="A134" s="21"/>
      <c r="B134" s="21"/>
      <c r="C134" s="74"/>
      <c r="D134" s="11"/>
      <c r="E134" s="26"/>
      <c r="F134" s="11"/>
      <c r="G134" s="11"/>
      <c r="H134" s="11"/>
      <c r="I134" s="11"/>
      <c r="L134" s="24"/>
      <c r="P134" s="29"/>
    </row>
    <row r="135" spans="1:17" s="11" customFormat="1" x14ac:dyDescent="0.25">
      <c r="A135" s="21"/>
      <c r="B135" s="21"/>
      <c r="C135" s="74"/>
      <c r="E135" s="26"/>
      <c r="J135" s="26"/>
      <c r="L135" s="24"/>
      <c r="P135" s="30"/>
    </row>
    <row r="136" spans="1:17" s="11" customFormat="1" x14ac:dyDescent="0.25">
      <c r="A136" s="21"/>
      <c r="B136" s="21"/>
      <c r="C136" s="74"/>
      <c r="E136" s="26"/>
      <c r="J136" s="26"/>
      <c r="L136" s="24"/>
      <c r="P136" s="30"/>
      <c r="Q136" s="30"/>
    </row>
    <row r="137" spans="1:17" s="11" customFormat="1" x14ac:dyDescent="0.25">
      <c r="A137" s="21"/>
      <c r="B137" s="21"/>
      <c r="C137" s="74"/>
      <c r="E137" s="26"/>
      <c r="J137" s="26"/>
      <c r="L137" s="24"/>
      <c r="P137" s="30"/>
      <c r="Q137" s="30"/>
    </row>
    <row r="138" spans="1:17" s="11" customFormat="1" x14ac:dyDescent="0.25">
      <c r="A138" s="21"/>
      <c r="B138" s="21"/>
      <c r="C138" s="74"/>
      <c r="E138" s="26"/>
      <c r="J138" s="26"/>
      <c r="L138" s="24"/>
      <c r="P138" s="30"/>
      <c r="Q138" s="30"/>
    </row>
    <row r="139" spans="1:17" s="11" customFormat="1" x14ac:dyDescent="0.25">
      <c r="A139" s="21"/>
      <c r="B139" s="21"/>
      <c r="C139" s="74"/>
      <c r="E139" s="26"/>
      <c r="J139" s="26"/>
      <c r="L139" s="24"/>
      <c r="P139" s="30"/>
      <c r="Q139" s="30"/>
    </row>
    <row r="140" spans="1:17" s="11" customFormat="1" x14ac:dyDescent="0.25">
      <c r="A140" s="21"/>
      <c r="B140" s="21"/>
      <c r="C140" s="74"/>
      <c r="E140" s="26"/>
      <c r="J140" s="26"/>
      <c r="L140" s="24"/>
      <c r="P140" s="30"/>
      <c r="Q140" s="30"/>
    </row>
    <row r="141" spans="1:17" s="11" customFormat="1" x14ac:dyDescent="0.25">
      <c r="A141" s="38"/>
      <c r="B141" s="38"/>
      <c r="C141" s="74"/>
      <c r="E141" s="26"/>
      <c r="G141" s="12"/>
      <c r="J141" s="26"/>
      <c r="L141" s="24"/>
      <c r="P141" s="30"/>
      <c r="Q141" s="30"/>
    </row>
    <row r="142" spans="1:17" s="11" customFormat="1" x14ac:dyDescent="0.25">
      <c r="A142" s="48"/>
      <c r="B142" s="48"/>
      <c r="C142" s="75"/>
      <c r="E142" s="26"/>
      <c r="G142" s="12"/>
      <c r="J142" s="26"/>
      <c r="L142" s="24"/>
      <c r="P142" s="30"/>
      <c r="Q142" s="30"/>
    </row>
    <row r="143" spans="1:17" s="11" customFormat="1" x14ac:dyDescent="0.25">
      <c r="A143" s="38"/>
      <c r="B143" s="38"/>
      <c r="C143" s="74"/>
      <c r="D143" s="16"/>
      <c r="E143" s="31"/>
      <c r="F143" s="16"/>
      <c r="G143" s="22"/>
      <c r="H143" s="16"/>
      <c r="I143" s="16"/>
      <c r="J143" s="26"/>
      <c r="L143" s="24"/>
      <c r="P143" s="30"/>
      <c r="Q143" s="30"/>
    </row>
    <row r="144" spans="1:17" s="11" customFormat="1" x14ac:dyDescent="0.25">
      <c r="A144" s="21"/>
      <c r="B144" s="21"/>
      <c r="C144" s="74"/>
      <c r="E144" s="26"/>
      <c r="G144" s="12"/>
      <c r="J144" s="26"/>
      <c r="L144" s="24"/>
      <c r="P144" s="30"/>
      <c r="Q144" s="30"/>
    </row>
    <row r="145" spans="1:17" s="11" customFormat="1" x14ac:dyDescent="0.25">
      <c r="A145" s="21"/>
      <c r="B145" s="21"/>
      <c r="C145" s="74"/>
      <c r="E145" s="26"/>
      <c r="J145" s="26"/>
      <c r="L145" s="24"/>
      <c r="N145" s="12"/>
      <c r="P145" s="30"/>
      <c r="Q145" s="30"/>
    </row>
    <row r="146" spans="1:17" s="11" customFormat="1" x14ac:dyDescent="0.25">
      <c r="A146" s="21"/>
      <c r="B146" s="21"/>
      <c r="C146" s="74"/>
      <c r="E146" s="26"/>
      <c r="J146" s="26"/>
      <c r="L146" s="24"/>
      <c r="N146" s="12"/>
    </row>
    <row r="147" spans="1:17" s="16" customFormat="1" ht="10.199999999999999" x14ac:dyDescent="0.2">
      <c r="A147" s="21"/>
      <c r="B147" s="21"/>
      <c r="C147" s="76"/>
      <c r="D147" s="11"/>
      <c r="E147" s="26"/>
      <c r="F147" s="11"/>
      <c r="G147" s="11"/>
      <c r="H147" s="11"/>
      <c r="I147" s="11"/>
      <c r="L147" s="31"/>
      <c r="N147" s="22"/>
    </row>
    <row r="148" spans="1:17" s="11" customFormat="1" ht="10.199999999999999" x14ac:dyDescent="0.2">
      <c r="A148" s="21"/>
      <c r="B148" s="21"/>
      <c r="C148" s="76"/>
      <c r="E148" s="26"/>
      <c r="L148" s="26"/>
      <c r="N148" s="12"/>
    </row>
    <row r="149" spans="1:17" s="11" customFormat="1" ht="10.199999999999999" x14ac:dyDescent="0.2">
      <c r="A149" s="21"/>
      <c r="B149" s="21"/>
      <c r="C149" s="76"/>
      <c r="E149" s="26"/>
      <c r="L149" s="26"/>
    </row>
    <row r="150" spans="1:17" s="11" customFormat="1" ht="10.199999999999999" x14ac:dyDescent="0.2">
      <c r="A150" s="52"/>
      <c r="B150" s="52"/>
      <c r="C150" s="77"/>
      <c r="E150" s="26"/>
      <c r="L150" s="26"/>
    </row>
    <row r="151" spans="1:17" s="11" customFormat="1" ht="11.4" x14ac:dyDescent="0.2">
      <c r="A151" s="53"/>
      <c r="B151" s="53"/>
      <c r="C151" s="78"/>
      <c r="D151" s="32"/>
      <c r="E151" s="33"/>
      <c r="F151" s="32"/>
      <c r="G151" s="32"/>
      <c r="H151" s="32"/>
      <c r="I151" s="32"/>
      <c r="L151" s="26"/>
    </row>
    <row r="152" spans="1:17" s="11" customFormat="1" ht="12" x14ac:dyDescent="0.25">
      <c r="A152" s="54"/>
      <c r="B152" s="54"/>
      <c r="C152" s="78"/>
      <c r="D152" s="34"/>
      <c r="E152" s="35"/>
      <c r="F152" s="34"/>
      <c r="G152" s="36"/>
      <c r="H152" s="34"/>
      <c r="I152" s="34"/>
      <c r="L152" s="26"/>
    </row>
    <row r="153" spans="1:17" s="11" customFormat="1" ht="11.4" x14ac:dyDescent="0.2">
      <c r="A153" s="55"/>
      <c r="B153" s="55"/>
      <c r="C153" s="79"/>
      <c r="D153" s="34"/>
      <c r="E153" s="35"/>
      <c r="F153" s="34"/>
      <c r="G153" s="36"/>
      <c r="H153" s="34"/>
      <c r="I153" s="34"/>
      <c r="L153" s="26"/>
    </row>
    <row r="154" spans="1:17" s="11" customFormat="1" ht="11.4" x14ac:dyDescent="0.2">
      <c r="A154" s="38"/>
      <c r="B154" s="38"/>
      <c r="C154" s="71"/>
      <c r="D154" s="34"/>
      <c r="E154" s="34"/>
      <c r="F154" s="34"/>
      <c r="G154" s="34"/>
      <c r="H154" s="34"/>
      <c r="I154" s="34"/>
      <c r="L154" s="26"/>
    </row>
    <row r="155" spans="1:17" s="32" customFormat="1" ht="10.199999999999999" x14ac:dyDescent="0.2">
      <c r="A155" s="38"/>
      <c r="B155" s="38"/>
      <c r="C155" s="67"/>
      <c r="D155" s="38"/>
      <c r="E155" s="38"/>
      <c r="F155" s="38"/>
      <c r="G155" s="38"/>
      <c r="H155" s="38"/>
      <c r="I155" s="38"/>
      <c r="L155" s="33"/>
    </row>
    <row r="156" spans="1:17" s="37" customFormat="1" x14ac:dyDescent="0.25">
      <c r="A156" s="21"/>
      <c r="B156" s="21"/>
      <c r="C156" s="67"/>
      <c r="D156" s="11"/>
      <c r="E156" s="11"/>
      <c r="F156" s="11"/>
      <c r="G156" s="11"/>
      <c r="H156" s="11"/>
      <c r="I156" s="11"/>
      <c r="J156" s="34"/>
      <c r="K156" s="34"/>
      <c r="L156" s="35"/>
      <c r="M156" s="34"/>
      <c r="N156" s="36"/>
      <c r="O156" s="34"/>
      <c r="P156" s="34"/>
    </row>
    <row r="157" spans="1:17" s="37" customFormat="1" x14ac:dyDescent="0.25">
      <c r="A157" s="21"/>
      <c r="B157" s="21"/>
      <c r="C157" s="67"/>
      <c r="D157" s="11"/>
      <c r="E157" s="11"/>
      <c r="F157" s="11"/>
      <c r="G157" s="11"/>
      <c r="H157" s="11"/>
      <c r="I157" s="11"/>
      <c r="J157" s="34"/>
      <c r="K157" s="34"/>
      <c r="L157" s="35"/>
      <c r="M157" s="34"/>
      <c r="N157" s="36"/>
    </row>
    <row r="158" spans="1:17" s="34" customFormat="1" ht="11.4" x14ac:dyDescent="0.2">
      <c r="A158" s="21"/>
      <c r="B158" s="21"/>
      <c r="C158" s="67"/>
      <c r="D158" s="11"/>
      <c r="E158" s="11"/>
      <c r="F158" s="11"/>
      <c r="G158" s="11"/>
      <c r="H158" s="11"/>
      <c r="I158" s="11"/>
    </row>
    <row r="159" spans="1:17" s="11" customFormat="1" ht="10.199999999999999" x14ac:dyDescent="0.2">
      <c r="A159" s="21"/>
      <c r="B159" s="21"/>
      <c r="C159" s="67"/>
      <c r="J159" s="38"/>
      <c r="K159" s="38"/>
      <c r="L159" s="38"/>
      <c r="M159" s="38"/>
      <c r="N159" s="38"/>
    </row>
    <row r="160" spans="1:17" s="11" customFormat="1" ht="10.199999999999999" x14ac:dyDescent="0.2">
      <c r="A160" s="38"/>
      <c r="B160" s="38"/>
      <c r="C160" s="67"/>
    </row>
    <row r="161" spans="1:14" s="11" customFormat="1" ht="10.199999999999999" x14ac:dyDescent="0.2">
      <c r="A161" s="38"/>
      <c r="B161" s="38"/>
      <c r="C161" s="67"/>
    </row>
    <row r="162" spans="1:14" s="11" customFormat="1" ht="12" customHeight="1" x14ac:dyDescent="0.2">
      <c r="A162" s="38"/>
      <c r="B162" s="38"/>
      <c r="C162" s="67"/>
    </row>
    <row r="163" spans="1:14" s="11" customFormat="1" ht="10.199999999999999" x14ac:dyDescent="0.2">
      <c r="A163" s="38"/>
      <c r="B163" s="38"/>
      <c r="C163" s="67"/>
    </row>
    <row r="164" spans="1:14" s="11" customFormat="1" ht="10.199999999999999" x14ac:dyDescent="0.2">
      <c r="A164" s="38"/>
      <c r="B164" s="38"/>
      <c r="C164" s="67"/>
    </row>
    <row r="165" spans="1:14" s="11" customFormat="1" ht="10.199999999999999" x14ac:dyDescent="0.2">
      <c r="A165" s="38"/>
      <c r="B165" s="38"/>
      <c r="C165" s="67"/>
    </row>
    <row r="166" spans="1:14" s="11" customFormat="1" ht="10.199999999999999" x14ac:dyDescent="0.2">
      <c r="A166" s="38"/>
      <c r="B166" s="38"/>
      <c r="C166" s="67"/>
    </row>
    <row r="167" spans="1:14" s="11" customFormat="1" ht="11.4" x14ac:dyDescent="0.2">
      <c r="A167" s="56"/>
      <c r="B167" s="56"/>
      <c r="C167" s="80"/>
    </row>
    <row r="168" spans="1:14" s="11" customFormat="1" ht="12" x14ac:dyDescent="0.25">
      <c r="A168" s="54"/>
      <c r="B168" s="54"/>
      <c r="C168" s="78"/>
      <c r="D168" s="39"/>
      <c r="E168" s="39"/>
      <c r="F168" s="39"/>
      <c r="G168" s="39"/>
      <c r="H168" s="39"/>
    </row>
    <row r="169" spans="1:14" s="11" customFormat="1" ht="11.4" x14ac:dyDescent="0.2">
      <c r="A169" s="55"/>
      <c r="B169" s="55"/>
      <c r="C169" s="79"/>
      <c r="D169" s="34"/>
      <c r="E169" s="35"/>
      <c r="F169" s="34"/>
      <c r="G169" s="36"/>
      <c r="H169" s="34"/>
      <c r="I169" s="34"/>
    </row>
    <row r="170" spans="1:14" s="11" customFormat="1" ht="12" x14ac:dyDescent="0.25">
      <c r="A170" s="57"/>
      <c r="B170" s="57"/>
      <c r="C170" s="81"/>
      <c r="D170" s="34"/>
      <c r="E170" s="34"/>
      <c r="F170" s="34"/>
      <c r="G170" s="34"/>
      <c r="H170" s="34"/>
      <c r="I170" s="34"/>
    </row>
    <row r="171" spans="1:14" s="11" customFormat="1" ht="12" x14ac:dyDescent="0.25">
      <c r="A171" s="38"/>
      <c r="B171" s="38"/>
      <c r="C171" s="67"/>
      <c r="D171" s="41"/>
      <c r="E171" s="41"/>
      <c r="F171" s="41"/>
      <c r="G171" s="41"/>
      <c r="H171" s="41"/>
      <c r="I171" s="41"/>
    </row>
    <row r="172" spans="1:14" s="40" customFormat="1" x14ac:dyDescent="0.25">
      <c r="A172" s="21"/>
      <c r="B172" s="21"/>
      <c r="C172" s="67"/>
      <c r="D172" s="11"/>
      <c r="E172" s="11"/>
      <c r="F172" s="11"/>
      <c r="G172" s="11"/>
      <c r="H172" s="11"/>
      <c r="I172" s="11"/>
      <c r="J172" s="39"/>
      <c r="K172" s="39"/>
      <c r="L172" s="39"/>
      <c r="M172" s="39"/>
      <c r="N172" s="39"/>
    </row>
    <row r="173" spans="1:14" s="37" customFormat="1" x14ac:dyDescent="0.25">
      <c r="A173" s="21"/>
      <c r="B173" s="21"/>
      <c r="C173" s="67"/>
      <c r="D173" s="11"/>
      <c r="E173" s="11"/>
      <c r="F173" s="11"/>
      <c r="G173" s="11"/>
      <c r="H173" s="11"/>
      <c r="I173" s="11"/>
      <c r="J173" s="35"/>
      <c r="K173" s="34"/>
      <c r="L173" s="36"/>
      <c r="M173" s="34"/>
      <c r="N173" s="34"/>
    </row>
    <row r="174" spans="1:14" s="37" customFormat="1" x14ac:dyDescent="0.25">
      <c r="A174" s="21"/>
      <c r="B174" s="21"/>
      <c r="C174" s="67"/>
      <c r="D174" s="11"/>
      <c r="E174" s="11"/>
      <c r="F174" s="11"/>
      <c r="G174" s="11"/>
      <c r="H174" s="11"/>
      <c r="I174" s="11"/>
      <c r="J174" s="34"/>
      <c r="K174" s="34"/>
      <c r="L174" s="34"/>
      <c r="M174" s="34"/>
      <c r="N174" s="34"/>
    </row>
    <row r="175" spans="1:14" s="37" customFormat="1" x14ac:dyDescent="0.25">
      <c r="A175" s="21"/>
      <c r="B175" s="21"/>
      <c r="C175" s="67"/>
      <c r="D175" s="11"/>
      <c r="E175" s="11"/>
      <c r="F175" s="11"/>
      <c r="G175" s="11"/>
      <c r="H175" s="11"/>
      <c r="I175" s="11"/>
      <c r="J175" s="41"/>
      <c r="K175" s="41"/>
      <c r="L175" s="41"/>
      <c r="M175" s="41"/>
      <c r="N175" s="41"/>
    </row>
    <row r="176" spans="1:14" s="11" customFormat="1" ht="10.199999999999999" x14ac:dyDescent="0.2">
      <c r="A176" s="21"/>
      <c r="B176" s="21"/>
      <c r="C176" s="67"/>
    </row>
    <row r="177" spans="1:15" s="11" customFormat="1" ht="10.199999999999999" x14ac:dyDescent="0.2">
      <c r="A177" s="38"/>
      <c r="B177" s="38"/>
      <c r="C177" s="67"/>
    </row>
    <row r="178" spans="1:15" s="11" customFormat="1" ht="10.199999999999999" x14ac:dyDescent="0.2">
      <c r="A178" s="21"/>
      <c r="B178" s="21"/>
      <c r="C178" s="67"/>
    </row>
    <row r="179" spans="1:15" s="11" customFormat="1" ht="10.199999999999999" x14ac:dyDescent="0.2">
      <c r="A179" s="21"/>
      <c r="B179" s="21"/>
      <c r="C179" s="67"/>
    </row>
    <row r="180" spans="1:15" s="11" customFormat="1" ht="10.199999999999999" x14ac:dyDescent="0.2">
      <c r="A180" s="21"/>
      <c r="B180" s="21"/>
      <c r="C180" s="67"/>
    </row>
    <row r="181" spans="1:15" s="11" customFormat="1" ht="10.199999999999999" x14ac:dyDescent="0.2">
      <c r="A181" s="38"/>
      <c r="B181" s="38"/>
      <c r="C181" s="67"/>
    </row>
    <row r="182" spans="1:15" s="11" customFormat="1" ht="10.199999999999999" x14ac:dyDescent="0.2">
      <c r="A182" s="38"/>
      <c r="B182" s="38"/>
      <c r="C182" s="67"/>
    </row>
    <row r="183" spans="1:15" s="11" customFormat="1" ht="10.199999999999999" x14ac:dyDescent="0.2">
      <c r="A183" s="38"/>
      <c r="B183" s="38"/>
      <c r="C183" s="67"/>
      <c r="O183" s="30"/>
    </row>
    <row r="184" spans="1:15" s="11" customFormat="1" ht="10.199999999999999" x14ac:dyDescent="0.2">
      <c r="A184" s="38"/>
      <c r="B184" s="38"/>
      <c r="C184" s="67"/>
    </row>
    <row r="185" spans="1:15" s="11" customFormat="1" ht="10.199999999999999" x14ac:dyDescent="0.2">
      <c r="A185" s="38"/>
      <c r="B185" s="38"/>
      <c r="C185" s="67"/>
    </row>
    <row r="186" spans="1:15" s="11" customFormat="1" ht="10.199999999999999" x14ac:dyDescent="0.2">
      <c r="A186" s="38"/>
      <c r="B186" s="38"/>
      <c r="C186" s="67"/>
    </row>
    <row r="187" spans="1:15" s="11" customFormat="1" ht="12" x14ac:dyDescent="0.25">
      <c r="A187" s="54"/>
      <c r="B187" s="54"/>
      <c r="C187" s="78"/>
    </row>
    <row r="188" spans="1:15" s="11" customFormat="1" ht="12" x14ac:dyDescent="0.25">
      <c r="A188" s="58"/>
      <c r="B188" s="58"/>
      <c r="C188" s="82"/>
      <c r="D188" s="34"/>
      <c r="E188" s="35"/>
      <c r="F188" s="34"/>
      <c r="G188" s="36"/>
      <c r="H188" s="34"/>
      <c r="I188" s="34"/>
    </row>
    <row r="189" spans="1:15" s="11" customFormat="1" ht="12" x14ac:dyDescent="0.25">
      <c r="A189" s="59"/>
      <c r="B189" s="59"/>
      <c r="C189" s="82"/>
      <c r="D189" s="42"/>
      <c r="E189" s="42"/>
      <c r="F189" s="42"/>
      <c r="G189" s="42"/>
      <c r="H189" s="42"/>
      <c r="I189" s="42"/>
    </row>
    <row r="190" spans="1:15" s="11" customFormat="1" ht="12" x14ac:dyDescent="0.25">
      <c r="A190" s="21"/>
      <c r="B190" s="21"/>
      <c r="C190" s="67"/>
      <c r="D190" s="42"/>
      <c r="E190" s="42"/>
      <c r="F190" s="42"/>
      <c r="G190" s="42"/>
      <c r="H190" s="42"/>
      <c r="I190" s="42"/>
    </row>
    <row r="191" spans="1:15" s="11" customFormat="1" ht="10.199999999999999" x14ac:dyDescent="0.2">
      <c r="A191" s="21"/>
      <c r="B191" s="21"/>
      <c r="C191" s="67"/>
    </row>
    <row r="192" spans="1:15" s="37" customFormat="1" x14ac:dyDescent="0.25">
      <c r="A192" s="21"/>
      <c r="B192" s="21"/>
      <c r="C192" s="67"/>
      <c r="D192" s="11"/>
      <c r="E192" s="11"/>
      <c r="F192" s="11"/>
      <c r="G192" s="11"/>
      <c r="H192" s="11"/>
      <c r="I192" s="11"/>
      <c r="J192" s="35"/>
      <c r="K192" s="34"/>
      <c r="L192" s="36"/>
      <c r="M192" s="34"/>
      <c r="N192" s="34"/>
    </row>
    <row r="193" spans="1:15" s="40" customFormat="1" x14ac:dyDescent="0.25">
      <c r="A193" s="21"/>
      <c r="B193" s="21"/>
      <c r="C193" s="67"/>
      <c r="D193" s="11"/>
      <c r="E193" s="11"/>
      <c r="F193" s="11"/>
      <c r="G193" s="11"/>
      <c r="H193" s="11"/>
      <c r="I193" s="11"/>
      <c r="J193" s="42"/>
      <c r="K193" s="42"/>
      <c r="L193" s="42"/>
      <c r="M193" s="42"/>
      <c r="N193" s="42"/>
    </row>
    <row r="194" spans="1:15" s="40" customFormat="1" x14ac:dyDescent="0.25">
      <c r="A194" s="21"/>
      <c r="B194" s="21"/>
      <c r="C194" s="67"/>
      <c r="D194" s="11"/>
      <c r="E194" s="11"/>
      <c r="F194" s="11"/>
      <c r="G194" s="11"/>
      <c r="H194" s="11"/>
      <c r="I194" s="11"/>
      <c r="J194" s="42"/>
      <c r="K194" s="42"/>
      <c r="L194" s="42"/>
      <c r="M194" s="42"/>
      <c r="N194" s="42"/>
    </row>
    <row r="195" spans="1:15" s="40" customFormat="1" x14ac:dyDescent="0.25">
      <c r="A195" s="21"/>
      <c r="B195" s="21"/>
      <c r="C195" s="6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5" s="40" customFormat="1" x14ac:dyDescent="0.25">
      <c r="A196" s="59"/>
      <c r="B196" s="59"/>
      <c r="C196" s="80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5" s="40" customFormat="1" x14ac:dyDescent="0.25">
      <c r="A197" s="21"/>
      <c r="B197" s="21"/>
      <c r="C197" s="67"/>
      <c r="D197" s="39"/>
      <c r="E197" s="39"/>
      <c r="F197" s="39"/>
      <c r="G197" s="39"/>
      <c r="H197" s="39"/>
      <c r="I197" s="39"/>
      <c r="J197" s="11"/>
      <c r="K197" s="11"/>
      <c r="L197" s="11"/>
      <c r="M197" s="11"/>
      <c r="N197" s="11"/>
    </row>
    <row r="198" spans="1:15" s="40" customFormat="1" x14ac:dyDescent="0.25">
      <c r="A198" s="21"/>
      <c r="B198" s="21"/>
      <c r="C198" s="6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5" s="40" customFormat="1" x14ac:dyDescent="0.25">
      <c r="A199" s="21"/>
      <c r="B199" s="21"/>
      <c r="C199" s="6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5" s="40" customFormat="1" x14ac:dyDescent="0.25">
      <c r="A200" s="21"/>
      <c r="B200" s="21"/>
      <c r="C200" s="6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5" s="40" customFormat="1" x14ac:dyDescent="0.25">
      <c r="A201" s="59"/>
      <c r="B201" s="59"/>
      <c r="C201" s="67"/>
      <c r="D201" s="11"/>
      <c r="E201" s="11"/>
      <c r="F201" s="11"/>
      <c r="G201" s="11"/>
      <c r="H201" s="11"/>
      <c r="I201" s="11"/>
      <c r="J201" s="39"/>
      <c r="K201" s="39"/>
      <c r="L201" s="39"/>
      <c r="M201" s="39"/>
      <c r="N201" s="39"/>
    </row>
    <row r="202" spans="1:15" s="40" customFormat="1" x14ac:dyDescent="0.25">
      <c r="A202" s="59"/>
      <c r="B202" s="59"/>
      <c r="C202" s="67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44"/>
    </row>
    <row r="203" spans="1:15" s="40" customFormat="1" x14ac:dyDescent="0.25">
      <c r="A203" s="59"/>
      <c r="B203" s="59"/>
      <c r="C203" s="6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44"/>
    </row>
    <row r="204" spans="1:15" s="40" customFormat="1" x14ac:dyDescent="0.25">
      <c r="A204" s="54"/>
      <c r="B204" s="54"/>
      <c r="C204" s="78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44"/>
    </row>
    <row r="205" spans="1:15" s="40" customFormat="1" x14ac:dyDescent="0.25">
      <c r="A205" s="57"/>
      <c r="B205" s="57"/>
      <c r="C205" s="81"/>
      <c r="D205" s="34"/>
      <c r="E205" s="35"/>
      <c r="F205" s="34"/>
      <c r="G205" s="36"/>
      <c r="H205" s="34"/>
      <c r="I205" s="34"/>
      <c r="J205" s="11"/>
      <c r="K205" s="11"/>
      <c r="L205" s="11"/>
      <c r="M205" s="11"/>
      <c r="N205" s="11"/>
      <c r="O205" s="44"/>
    </row>
    <row r="206" spans="1:15" s="40" customFormat="1" x14ac:dyDescent="0.25">
      <c r="A206" s="38"/>
      <c r="B206" s="38"/>
      <c r="C206" s="67"/>
      <c r="D206" s="41"/>
      <c r="E206" s="41"/>
      <c r="F206" s="41"/>
      <c r="G206" s="41"/>
      <c r="H206" s="41"/>
      <c r="I206" s="41"/>
      <c r="J206" s="11"/>
      <c r="K206" s="11"/>
      <c r="L206" s="11"/>
      <c r="M206" s="11"/>
      <c r="N206" s="11"/>
    </row>
    <row r="207" spans="1:15" s="40" customFormat="1" x14ac:dyDescent="0.25">
      <c r="A207" s="21"/>
      <c r="B207" s="21"/>
      <c r="C207" s="67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5" s="40" customFormat="1" x14ac:dyDescent="0.25">
      <c r="A208" s="21"/>
      <c r="B208" s="21"/>
      <c r="C208" s="6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5" s="37" customFormat="1" x14ac:dyDescent="0.25">
      <c r="A209" s="21"/>
      <c r="B209" s="21"/>
      <c r="C209" s="67"/>
      <c r="D209" s="11"/>
      <c r="E209" s="11"/>
      <c r="F209" s="11"/>
      <c r="G209" s="11"/>
      <c r="H209" s="11"/>
      <c r="I209" s="11"/>
      <c r="J209" s="35"/>
      <c r="K209" s="34"/>
      <c r="L209" s="36"/>
      <c r="M209" s="34"/>
      <c r="N209" s="34"/>
    </row>
    <row r="210" spans="1:15" s="37" customFormat="1" x14ac:dyDescent="0.25">
      <c r="A210" s="21"/>
      <c r="B210" s="21"/>
      <c r="C210" s="67"/>
      <c r="D210" s="11"/>
      <c r="E210" s="11"/>
      <c r="F210" s="11"/>
      <c r="G210" s="11"/>
      <c r="H210" s="11"/>
      <c r="I210" s="11"/>
      <c r="J210" s="41"/>
      <c r="K210" s="41"/>
      <c r="L210" s="41"/>
      <c r="M210" s="41"/>
      <c r="N210" s="41"/>
    </row>
    <row r="211" spans="1:15" s="11" customFormat="1" ht="10.199999999999999" x14ac:dyDescent="0.2">
      <c r="A211" s="21"/>
      <c r="B211" s="21"/>
      <c r="C211" s="67"/>
    </row>
    <row r="212" spans="1:15" s="11" customFormat="1" ht="10.199999999999999" x14ac:dyDescent="0.2">
      <c r="A212" s="38"/>
      <c r="B212" s="38"/>
      <c r="C212" s="67"/>
    </row>
    <row r="213" spans="1:15" s="11" customFormat="1" ht="10.199999999999999" x14ac:dyDescent="0.2">
      <c r="A213" s="21"/>
      <c r="B213" s="21"/>
      <c r="C213" s="67"/>
    </row>
    <row r="214" spans="1:15" s="11" customFormat="1" ht="10.199999999999999" x14ac:dyDescent="0.2">
      <c r="A214" s="21"/>
      <c r="B214" s="21"/>
      <c r="C214" s="67"/>
    </row>
    <row r="215" spans="1:15" s="11" customFormat="1" ht="10.199999999999999" x14ac:dyDescent="0.2">
      <c r="A215" s="21"/>
      <c r="B215" s="21"/>
      <c r="C215" s="67"/>
    </row>
    <row r="216" spans="1:15" s="11" customFormat="1" ht="10.199999999999999" x14ac:dyDescent="0.2">
      <c r="A216" s="38"/>
      <c r="B216" s="38"/>
      <c r="C216" s="67"/>
    </row>
    <row r="217" spans="1:15" s="11" customFormat="1" ht="10.199999999999999" x14ac:dyDescent="0.2">
      <c r="A217" s="38"/>
      <c r="B217" s="38"/>
      <c r="C217" s="67"/>
    </row>
    <row r="218" spans="1:15" s="11" customFormat="1" ht="10.199999999999999" x14ac:dyDescent="0.2">
      <c r="A218" s="38"/>
      <c r="B218" s="38"/>
      <c r="C218" s="67"/>
      <c r="O218" s="30"/>
    </row>
    <row r="219" spans="1:15" s="11" customFormat="1" ht="10.199999999999999" x14ac:dyDescent="0.2">
      <c r="A219" s="38"/>
      <c r="B219" s="38"/>
      <c r="C219" s="67"/>
    </row>
    <row r="220" spans="1:15" s="11" customFormat="1" ht="10.199999999999999" x14ac:dyDescent="0.2">
      <c r="A220" s="38"/>
      <c r="B220" s="38"/>
      <c r="C220" s="67"/>
    </row>
    <row r="221" spans="1:15" s="11" customFormat="1" ht="10.199999999999999" x14ac:dyDescent="0.2">
      <c r="A221" s="38"/>
      <c r="B221" s="38"/>
      <c r="C221" s="67"/>
    </row>
    <row r="222" spans="1:15" s="11" customFormat="1" ht="10.199999999999999" x14ac:dyDescent="0.2">
      <c r="A222" s="38"/>
      <c r="B222" s="38"/>
      <c r="C222" s="67"/>
    </row>
    <row r="223" spans="1:15" s="11" customFormat="1" ht="10.199999999999999" x14ac:dyDescent="0.2">
      <c r="A223" s="38"/>
      <c r="B223" s="38"/>
      <c r="C223" s="67"/>
    </row>
    <row r="224" spans="1:15" s="11" customFormat="1" ht="10.199999999999999" x14ac:dyDescent="0.2">
      <c r="A224" s="38"/>
      <c r="B224" s="38"/>
      <c r="C224" s="67"/>
    </row>
    <row r="225" spans="1:14" s="11" customFormat="1" ht="10.199999999999999" x14ac:dyDescent="0.2">
      <c r="A225" s="38"/>
      <c r="B225" s="38"/>
      <c r="C225" s="67"/>
    </row>
    <row r="226" spans="1:14" s="11" customFormat="1" ht="11.4" x14ac:dyDescent="0.2">
      <c r="A226" s="56"/>
      <c r="B226" s="56"/>
      <c r="C226" s="80"/>
    </row>
    <row r="227" spans="1:14" s="11" customFormat="1" ht="12" x14ac:dyDescent="0.25">
      <c r="A227" s="56"/>
      <c r="B227" s="56"/>
      <c r="C227" s="80"/>
      <c r="D227" s="39"/>
      <c r="E227" s="43"/>
      <c r="F227" s="39"/>
      <c r="G227" s="39"/>
      <c r="H227" s="39"/>
      <c r="I227" s="39"/>
    </row>
    <row r="228" spans="1:14" s="11" customFormat="1" ht="12" x14ac:dyDescent="0.25">
      <c r="A228" s="60"/>
      <c r="B228" s="60"/>
      <c r="C228" s="83"/>
      <c r="D228" s="39"/>
      <c r="E228" s="43"/>
      <c r="F228" s="39"/>
      <c r="G228" s="39"/>
      <c r="H228" s="39"/>
      <c r="I228" s="39"/>
    </row>
    <row r="229" spans="1:14" s="11" customFormat="1" ht="12" x14ac:dyDescent="0.25">
      <c r="A229" s="60"/>
      <c r="B229" s="60"/>
      <c r="C229" s="83"/>
      <c r="D229" s="45"/>
      <c r="E229" s="45"/>
      <c r="F229" s="45"/>
      <c r="G229" s="45"/>
      <c r="H229" s="45"/>
      <c r="I229" s="45"/>
    </row>
    <row r="230" spans="1:14" s="11" customFormat="1" ht="11.4" x14ac:dyDescent="0.2">
      <c r="A230" s="61"/>
      <c r="B230" s="61"/>
      <c r="C230" s="84"/>
      <c r="D230" s="45"/>
      <c r="E230" s="45"/>
      <c r="F230" s="45"/>
      <c r="G230" s="45"/>
      <c r="H230" s="45"/>
      <c r="I230" s="45"/>
    </row>
    <row r="231" spans="1:14" s="40" customFormat="1" x14ac:dyDescent="0.25">
      <c r="A231" s="61"/>
      <c r="B231" s="61"/>
      <c r="C231" s="84"/>
      <c r="D231" s="1"/>
      <c r="E231" s="1"/>
      <c r="F231" s="1"/>
      <c r="G231" s="1"/>
      <c r="H231" s="1"/>
      <c r="I231" s="1"/>
      <c r="J231" s="39"/>
      <c r="K231" s="39"/>
      <c r="L231" s="39"/>
      <c r="M231" s="39"/>
      <c r="N231" s="39"/>
    </row>
    <row r="232" spans="1:14" s="40" customFormat="1" x14ac:dyDescent="0.25">
      <c r="A232" s="61"/>
      <c r="B232" s="61"/>
      <c r="C232" s="84"/>
      <c r="D232" s="1"/>
      <c r="E232" s="1"/>
      <c r="F232" s="1"/>
      <c r="G232" s="1"/>
      <c r="H232" s="1"/>
      <c r="I232" s="1"/>
      <c r="J232" s="39"/>
      <c r="K232" s="39"/>
      <c r="L232" s="39"/>
      <c r="M232" s="39"/>
      <c r="N232" s="39"/>
    </row>
    <row r="233" spans="1:14" s="46" customFormat="1" x14ac:dyDescent="0.25">
      <c r="A233" s="61"/>
      <c r="B233" s="61"/>
      <c r="C233" s="84"/>
      <c r="D233" s="1"/>
      <c r="E233" s="1"/>
      <c r="F233" s="1"/>
      <c r="G233" s="1"/>
      <c r="H233" s="1"/>
      <c r="I233" s="1"/>
      <c r="J233" s="45"/>
      <c r="K233" s="45"/>
      <c r="L233" s="45"/>
      <c r="M233" s="45"/>
      <c r="N233" s="45"/>
    </row>
    <row r="234" spans="1:14" s="46" customFormat="1" x14ac:dyDescent="0.25">
      <c r="A234" s="61"/>
      <c r="B234" s="61"/>
      <c r="C234" s="84"/>
      <c r="D234" s="1"/>
      <c r="E234" s="1"/>
      <c r="F234" s="1"/>
      <c r="G234" s="1"/>
      <c r="H234" s="1"/>
      <c r="I234" s="1"/>
      <c r="J234" s="45"/>
      <c r="K234" s="45"/>
      <c r="L234" s="45"/>
      <c r="M234" s="45"/>
      <c r="N234" s="45"/>
    </row>
  </sheetData>
  <sheetProtection sheet="1" objects="1" scenarios="1"/>
  <phoneticPr fontId="20" type="noConversion"/>
  <printOptions headings="1" gridLines="1" gridLinesSet="0"/>
  <pageMargins left="0.59055118110236227" right="0.39370078740157483" top="0.78740157480314965" bottom="0.78740157480314965" header="0.51181102362204722" footer="0.51181102362204722"/>
  <pageSetup paperSize="9" orientation="landscape" horizontalDpi="4294967293" verticalDpi="300" r:id="rId1"/>
  <headerFooter alignWithMargins="0">
    <oddHeader xml:space="preserve">&amp;L&amp;F&amp;RTabelle 2
</oddHeader>
    <oddFooter>Seite &amp;P</oddFooter>
  </headerFooter>
  <rowBreaks count="4" manualBreakCount="4">
    <brk id="41" max="65535" man="1"/>
    <brk id="80" max="65535" man="1"/>
    <brk id="90" max="65535" man="1"/>
    <brk id="191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opLeftCell="A87" workbookViewId="0">
      <selection activeCell="A103" sqref="A103"/>
    </sheetView>
  </sheetViews>
  <sheetFormatPr baseColWidth="10" defaultRowHeight="13.2" x14ac:dyDescent="0.25"/>
  <cols>
    <col min="1" max="1" width="45.88671875" customWidth="1"/>
    <col min="2" max="2" width="9.109375" customWidth="1"/>
    <col min="3" max="3" width="10" customWidth="1"/>
    <col min="4" max="4" width="7.6640625" customWidth="1"/>
    <col min="5" max="5" width="8.6640625" customWidth="1"/>
    <col min="6" max="6" width="8.33203125" customWidth="1"/>
    <col min="7" max="7" width="7.6640625" customWidth="1"/>
    <col min="8" max="8" width="8" customWidth="1"/>
    <col min="9" max="9" width="8.109375" customWidth="1"/>
    <col min="10" max="10" width="9" customWidth="1"/>
  </cols>
  <sheetData>
    <row r="1" spans="1:20" ht="15.6" x14ac:dyDescent="0.3">
      <c r="A1" s="62" t="s">
        <v>144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24"/>
      <c r="N1" s="24"/>
      <c r="O1" s="24"/>
      <c r="P1" s="24"/>
      <c r="Q1" s="24"/>
      <c r="R1" s="24"/>
      <c r="S1" s="24"/>
      <c r="T1" s="24"/>
    </row>
    <row r="2" spans="1:20" x14ac:dyDescent="0.25">
      <c r="A2" s="65" t="s">
        <v>145</v>
      </c>
      <c r="B2" s="65"/>
      <c r="C2" s="69"/>
      <c r="D2" s="65"/>
      <c r="E2" s="65"/>
      <c r="F2" s="65"/>
      <c r="G2" s="65"/>
      <c r="H2" s="65"/>
      <c r="I2" s="65"/>
      <c r="J2" s="65"/>
      <c r="K2" s="65"/>
      <c r="L2" s="65"/>
      <c r="M2" s="24"/>
      <c r="N2" s="24"/>
      <c r="O2" s="24"/>
      <c r="P2" s="24"/>
      <c r="Q2" s="24"/>
      <c r="R2" s="24"/>
      <c r="S2" s="24"/>
      <c r="T2" s="24"/>
    </row>
    <row r="3" spans="1:20" x14ac:dyDescent="0.25">
      <c r="A3" s="66" t="s">
        <v>3</v>
      </c>
      <c r="B3" s="100" t="s">
        <v>4</v>
      </c>
      <c r="C3" s="87"/>
      <c r="D3" s="87"/>
      <c r="E3" s="101">
        <v>2</v>
      </c>
      <c r="K3" s="2"/>
      <c r="L3" s="2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9"/>
      <c r="B4" s="102" t="s">
        <v>7</v>
      </c>
      <c r="C4" s="97"/>
      <c r="D4" s="97"/>
      <c r="E4" s="101">
        <v>4</v>
      </c>
      <c r="F4" s="96" t="s">
        <v>8</v>
      </c>
      <c r="K4" s="4"/>
      <c r="L4" s="4"/>
      <c r="M4" s="24"/>
      <c r="N4" s="24"/>
      <c r="O4" s="24"/>
      <c r="P4" s="24"/>
      <c r="Q4" s="24"/>
      <c r="R4" s="24"/>
      <c r="S4" s="24"/>
      <c r="T4" s="24"/>
    </row>
    <row r="5" spans="1:20" x14ac:dyDescent="0.25">
      <c r="A5" s="10"/>
      <c r="B5" s="102" t="s">
        <v>9</v>
      </c>
      <c r="C5" s="97"/>
      <c r="D5" s="97"/>
      <c r="E5" s="101">
        <v>70</v>
      </c>
      <c r="K5" s="8"/>
      <c r="L5" s="8"/>
      <c r="M5" s="24"/>
      <c r="N5" s="24"/>
      <c r="O5" s="24"/>
      <c r="P5" s="24"/>
      <c r="Q5" s="24"/>
      <c r="R5" s="24"/>
      <c r="S5" s="24"/>
      <c r="T5" s="24"/>
    </row>
    <row r="6" spans="1:20" x14ac:dyDescent="0.25">
      <c r="A6" s="10"/>
      <c r="B6" s="95" t="s">
        <v>11</v>
      </c>
      <c r="C6" s="15"/>
      <c r="D6" s="97"/>
      <c r="E6" s="103">
        <v>0.12</v>
      </c>
      <c r="F6" t="s">
        <v>146</v>
      </c>
      <c r="K6" s="8"/>
      <c r="L6" s="8"/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10"/>
      <c r="B7" s="95" t="s">
        <v>14</v>
      </c>
      <c r="C7" s="15"/>
      <c r="D7" s="97"/>
      <c r="E7" s="104">
        <v>7.7499999999999999E-2</v>
      </c>
      <c r="K7" s="8"/>
      <c r="L7" s="8"/>
      <c r="M7" s="24"/>
      <c r="N7" s="24"/>
      <c r="O7" s="24"/>
      <c r="P7" s="24"/>
      <c r="Q7" s="24"/>
      <c r="R7" s="24"/>
      <c r="S7" s="24"/>
      <c r="T7" s="24"/>
    </row>
    <row r="8" spans="1:20" x14ac:dyDescent="0.25">
      <c r="A8" s="10"/>
      <c r="B8" s="68" t="s">
        <v>147</v>
      </c>
      <c r="C8" s="24"/>
      <c r="D8" s="85"/>
      <c r="E8" s="108">
        <f>48-(E6*48)</f>
        <v>42.24</v>
      </c>
      <c r="F8" s="182" t="s">
        <v>148</v>
      </c>
      <c r="G8" s="181">
        <f>E6</f>
        <v>0.12</v>
      </c>
      <c r="K8" s="8"/>
      <c r="L8" s="8"/>
      <c r="M8" s="24"/>
      <c r="N8" s="24"/>
      <c r="O8" s="24"/>
      <c r="P8" s="24"/>
      <c r="Q8" s="24"/>
      <c r="R8" s="24"/>
      <c r="S8" s="24"/>
      <c r="T8" s="24"/>
    </row>
    <row r="9" spans="1:20" x14ac:dyDescent="0.25">
      <c r="A9" s="10"/>
      <c r="B9" s="95" t="s">
        <v>149</v>
      </c>
      <c r="C9" s="15"/>
      <c r="D9" s="97"/>
      <c r="E9" s="134">
        <v>361</v>
      </c>
      <c r="K9" s="8"/>
      <c r="L9" s="8"/>
      <c r="M9" s="24"/>
      <c r="N9" s="24"/>
      <c r="O9" s="24"/>
      <c r="P9" s="24"/>
      <c r="Q9" s="24"/>
      <c r="R9" s="24"/>
      <c r="S9" s="24"/>
      <c r="T9" s="24"/>
    </row>
    <row r="10" spans="1:20" x14ac:dyDescent="0.25">
      <c r="A10" s="10"/>
      <c r="B10" s="95" t="s">
        <v>150</v>
      </c>
      <c r="C10" s="15"/>
      <c r="D10" s="97"/>
      <c r="E10" s="134">
        <v>496</v>
      </c>
      <c r="K10" s="8"/>
      <c r="L10" s="8"/>
      <c r="M10" s="24"/>
      <c r="N10" s="24"/>
      <c r="O10" s="24"/>
      <c r="P10" s="24"/>
      <c r="Q10" s="24"/>
      <c r="R10" s="24"/>
      <c r="S10" s="24"/>
      <c r="T10" s="24"/>
    </row>
    <row r="11" spans="1:20" x14ac:dyDescent="0.25">
      <c r="A11" s="10"/>
      <c r="B11" s="95" t="s">
        <v>151</v>
      </c>
      <c r="C11" s="15"/>
      <c r="D11" s="97"/>
      <c r="E11" s="134">
        <v>624</v>
      </c>
      <c r="K11" s="8"/>
      <c r="L11" s="8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A12" s="10"/>
      <c r="B12" s="95" t="s">
        <v>152</v>
      </c>
      <c r="C12" s="15"/>
      <c r="D12" s="97"/>
      <c r="E12" s="134">
        <v>782</v>
      </c>
      <c r="K12" s="8"/>
      <c r="L12" s="8"/>
      <c r="M12" s="24"/>
      <c r="N12" s="24"/>
      <c r="O12" s="24"/>
      <c r="P12" s="24"/>
      <c r="Q12" s="24"/>
      <c r="R12" s="24"/>
      <c r="S12" s="24"/>
      <c r="T12" s="24"/>
    </row>
    <row r="13" spans="1:20" x14ac:dyDescent="0.25">
      <c r="A13" s="10"/>
      <c r="B13" s="10"/>
      <c r="C13" s="68"/>
      <c r="D13" s="24"/>
      <c r="E13" s="85"/>
      <c r="F13" s="88"/>
      <c r="L13" s="8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A14" s="10"/>
      <c r="B14" s="10"/>
      <c r="C14" s="68"/>
      <c r="D14" s="24"/>
      <c r="E14" s="85"/>
      <c r="F14" s="88"/>
      <c r="L14" s="8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10"/>
      <c r="B15" s="10"/>
      <c r="C15" s="68"/>
      <c r="D15" s="24"/>
      <c r="E15" s="85"/>
      <c r="F15" s="88"/>
      <c r="L15" s="8"/>
      <c r="M15" s="24"/>
      <c r="N15" s="24"/>
      <c r="O15" s="24"/>
      <c r="P15" s="24"/>
      <c r="Q15" s="24"/>
      <c r="R15" s="24"/>
      <c r="S15" s="24"/>
      <c r="T15" s="24"/>
    </row>
    <row r="16" spans="1:20" x14ac:dyDescent="0.25">
      <c r="A16" s="10"/>
      <c r="B16" s="10"/>
      <c r="C16" s="68"/>
      <c r="D16" s="24"/>
      <c r="E16" s="85"/>
      <c r="F16" s="88"/>
      <c r="L16" s="8"/>
      <c r="M16" s="24"/>
      <c r="N16" s="24"/>
      <c r="O16" s="24"/>
      <c r="P16" s="24"/>
      <c r="Q16" s="24"/>
      <c r="R16" s="24"/>
      <c r="S16" s="24"/>
      <c r="T16" s="24"/>
    </row>
    <row r="17" spans="1:20" x14ac:dyDescent="0.25">
      <c r="A17" s="10"/>
      <c r="B17" s="10"/>
      <c r="C17" s="68"/>
      <c r="D17" s="24"/>
      <c r="E17" s="85"/>
      <c r="F17" s="88"/>
      <c r="L17" s="8"/>
      <c r="M17" s="24"/>
      <c r="N17" s="24"/>
      <c r="O17" s="24"/>
      <c r="P17" s="24"/>
      <c r="Q17" s="24"/>
      <c r="R17" s="24"/>
      <c r="S17" s="24"/>
      <c r="T17" s="24"/>
    </row>
    <row r="18" spans="1:20" x14ac:dyDescent="0.25">
      <c r="A18" s="89"/>
      <c r="B18" s="89"/>
      <c r="C18" s="90"/>
      <c r="D18" s="91"/>
      <c r="E18" s="92"/>
      <c r="F18" s="93"/>
      <c r="G18" s="94"/>
      <c r="H18" s="94"/>
      <c r="I18" s="94"/>
      <c r="J18" s="94"/>
      <c r="L18" s="8"/>
      <c r="M18" s="24"/>
      <c r="N18" s="24"/>
      <c r="O18" s="24"/>
      <c r="P18" s="24"/>
      <c r="Q18" s="24"/>
      <c r="R18" s="24"/>
      <c r="S18" s="24"/>
      <c r="T18" s="24"/>
    </row>
    <row r="19" spans="1:20" x14ac:dyDescent="0.25">
      <c r="A19" s="126" t="s">
        <v>27</v>
      </c>
      <c r="B19" s="97"/>
      <c r="C19" s="95" t="s">
        <v>28</v>
      </c>
      <c r="D19" s="15"/>
      <c r="E19" s="127" t="s">
        <v>29</v>
      </c>
      <c r="F19" s="103"/>
      <c r="G19" s="86" t="s">
        <v>30</v>
      </c>
      <c r="H19" s="15"/>
      <c r="I19" s="86" t="s">
        <v>31</v>
      </c>
      <c r="J19" s="15"/>
      <c r="L19" s="8"/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A20" s="105" t="s">
        <v>153</v>
      </c>
      <c r="B20" s="105"/>
      <c r="C20" s="106" t="s">
        <v>32</v>
      </c>
      <c r="D20" s="107" t="s">
        <v>33</v>
      </c>
      <c r="E20" s="107" t="s">
        <v>32</v>
      </c>
      <c r="F20" s="107" t="s">
        <v>33</v>
      </c>
      <c r="G20" s="107" t="s">
        <v>32</v>
      </c>
      <c r="H20" s="107" t="s">
        <v>33</v>
      </c>
      <c r="I20" s="107" t="s">
        <v>32</v>
      </c>
      <c r="J20" s="85" t="s">
        <v>33</v>
      </c>
      <c r="K20" s="10"/>
      <c r="L20" s="10"/>
      <c r="M20" s="24"/>
      <c r="N20" s="24"/>
      <c r="O20" s="24"/>
      <c r="P20" s="24"/>
      <c r="Q20" s="24"/>
      <c r="R20" s="24"/>
      <c r="S20" s="24"/>
      <c r="T20" s="24"/>
    </row>
    <row r="21" spans="1:20" x14ac:dyDescent="0.25">
      <c r="A21" s="21" t="s">
        <v>154</v>
      </c>
      <c r="B21" s="21"/>
      <c r="C21" s="108">
        <f>E9</f>
        <v>361</v>
      </c>
      <c r="D21" s="109"/>
      <c r="E21" s="108">
        <f>E10</f>
        <v>496</v>
      </c>
      <c r="F21" s="109"/>
      <c r="G21" s="108">
        <f>E11</f>
        <v>624</v>
      </c>
      <c r="H21" s="110"/>
      <c r="I21" s="108">
        <f>E12</f>
        <v>782</v>
      </c>
      <c r="J21" s="111"/>
      <c r="K21" s="5"/>
      <c r="L21" s="5"/>
      <c r="M21" s="24"/>
      <c r="N21" s="24"/>
      <c r="O21" s="24"/>
      <c r="P21" s="24"/>
      <c r="Q21" s="24"/>
      <c r="R21" s="24"/>
      <c r="S21" s="24"/>
      <c r="T21" s="24"/>
    </row>
    <row r="23" spans="1:20" x14ac:dyDescent="0.25">
      <c r="A23" s="50" t="s">
        <v>155</v>
      </c>
      <c r="B23" s="114"/>
      <c r="C23" s="99">
        <f>C21</f>
        <v>361</v>
      </c>
      <c r="D23" s="139"/>
      <c r="E23" s="135">
        <f>E21</f>
        <v>496</v>
      </c>
      <c r="F23" s="139"/>
      <c r="G23" s="135">
        <f>G21</f>
        <v>624</v>
      </c>
      <c r="H23" s="139"/>
      <c r="I23" s="108">
        <f>I21</f>
        <v>782</v>
      </c>
      <c r="J23" s="111"/>
      <c r="K23" s="5"/>
      <c r="L23" s="5"/>
      <c r="M23" s="24"/>
      <c r="N23" s="24"/>
      <c r="O23" s="24"/>
      <c r="P23" s="24"/>
      <c r="Q23" s="24"/>
      <c r="R23" s="24"/>
      <c r="S23" s="24"/>
      <c r="T23" s="24"/>
    </row>
    <row r="24" spans="1:20" x14ac:dyDescent="0.25">
      <c r="A24" s="113" t="s">
        <v>156</v>
      </c>
      <c r="B24" s="88">
        <f>E7</f>
        <v>7.7499999999999999E-2</v>
      </c>
      <c r="C24" s="99">
        <f>C21*E7</f>
        <v>27.977499999999999</v>
      </c>
      <c r="D24" s="139"/>
      <c r="E24" s="135">
        <f>E21*E7</f>
        <v>38.44</v>
      </c>
      <c r="F24" s="139"/>
      <c r="G24" s="135">
        <f>G21*E7</f>
        <v>48.36</v>
      </c>
      <c r="H24" s="139"/>
      <c r="I24" s="108">
        <f>I21*E7</f>
        <v>60.604999999999997</v>
      </c>
      <c r="J24" s="111"/>
      <c r="K24" s="5"/>
      <c r="L24" s="5"/>
      <c r="M24" s="24"/>
      <c r="N24" s="24"/>
      <c r="O24" s="24"/>
      <c r="P24" s="24"/>
      <c r="Q24" s="24"/>
      <c r="R24" s="24"/>
      <c r="S24" s="24"/>
      <c r="T24" s="24"/>
    </row>
    <row r="25" spans="1:20" s="166" customFormat="1" x14ac:dyDescent="0.25">
      <c r="A25" s="113" t="s">
        <v>157</v>
      </c>
      <c r="B25" s="169"/>
      <c r="C25" s="72">
        <f>C23+C24</f>
        <v>388.97750000000002</v>
      </c>
      <c r="D25" s="72">
        <f>C25*13</f>
        <v>5056.7075000000004</v>
      </c>
      <c r="E25" s="170">
        <f>E21+E24</f>
        <v>534.44000000000005</v>
      </c>
      <c r="F25" s="72">
        <f>E25*13</f>
        <v>6947.7200000000012</v>
      </c>
      <c r="G25" s="170">
        <f>G21+G24</f>
        <v>672.36</v>
      </c>
      <c r="H25" s="136">
        <f>G25*13</f>
        <v>8740.68</v>
      </c>
      <c r="I25" s="170">
        <f>I21+I24</f>
        <v>842.60500000000002</v>
      </c>
      <c r="J25" s="136">
        <f>I25*13</f>
        <v>10953.865</v>
      </c>
      <c r="K25" s="171"/>
      <c r="L25" s="171"/>
      <c r="M25" s="172"/>
      <c r="N25" s="172"/>
      <c r="O25" s="172"/>
      <c r="P25" s="172"/>
      <c r="Q25" s="172"/>
      <c r="R25" s="172"/>
      <c r="S25" s="172"/>
      <c r="T25" s="172"/>
    </row>
    <row r="26" spans="1:20" x14ac:dyDescent="0.25">
      <c r="A26" s="21"/>
      <c r="B26" s="21"/>
      <c r="D26" s="37"/>
      <c r="E26" s="99"/>
      <c r="F26" s="37"/>
      <c r="G26" s="99"/>
      <c r="H26" s="141"/>
      <c r="I26" s="99"/>
      <c r="J26" s="138"/>
      <c r="K26" s="4"/>
      <c r="L26" s="4"/>
      <c r="M26" s="24"/>
      <c r="N26" s="24"/>
      <c r="O26" s="24"/>
      <c r="P26" s="24"/>
      <c r="Q26" s="24"/>
      <c r="R26" s="24"/>
      <c r="S26" s="24"/>
      <c r="T26" s="24"/>
    </row>
    <row r="27" spans="1:20" x14ac:dyDescent="0.25">
      <c r="A27" s="146"/>
      <c r="B27" s="147"/>
      <c r="C27" s="148"/>
      <c r="D27" s="136"/>
      <c r="E27" s="136"/>
      <c r="F27" s="136"/>
      <c r="G27" s="141"/>
      <c r="H27" s="141"/>
      <c r="I27" s="149"/>
      <c r="J27" s="149"/>
      <c r="K27" s="6"/>
      <c r="L27" s="6"/>
      <c r="M27" s="24"/>
      <c r="N27" s="24"/>
      <c r="O27" s="24"/>
      <c r="P27" s="24"/>
      <c r="Q27" s="24"/>
      <c r="R27" s="24"/>
      <c r="S27" s="24"/>
      <c r="T27" s="24"/>
    </row>
    <row r="28" spans="1:20" x14ac:dyDescent="0.25">
      <c r="A28" s="146"/>
      <c r="B28" s="147"/>
      <c r="C28" s="148"/>
      <c r="D28" s="136"/>
      <c r="E28" s="136"/>
      <c r="F28" s="136"/>
      <c r="G28" s="141"/>
      <c r="H28" s="141"/>
      <c r="I28" s="149"/>
      <c r="J28" s="149"/>
      <c r="K28" s="6"/>
      <c r="L28" s="6"/>
      <c r="M28" s="24"/>
      <c r="N28" s="24"/>
      <c r="O28" s="24"/>
      <c r="P28" s="24"/>
      <c r="Q28" s="24"/>
      <c r="R28" s="24"/>
      <c r="S28" s="24"/>
      <c r="T28" s="24"/>
    </row>
    <row r="29" spans="1:20" x14ac:dyDescent="0.25">
      <c r="A29" s="146"/>
      <c r="B29" s="147"/>
      <c r="C29" s="148"/>
      <c r="D29" s="136"/>
      <c r="E29" s="136"/>
      <c r="F29" s="136"/>
      <c r="G29" s="141"/>
      <c r="H29" s="141"/>
      <c r="I29" s="149"/>
      <c r="J29" s="149"/>
      <c r="K29" s="6"/>
      <c r="L29" s="6"/>
      <c r="M29" s="24"/>
      <c r="N29" s="24"/>
      <c r="O29" s="24"/>
      <c r="P29" s="24"/>
      <c r="Q29" s="24"/>
      <c r="R29" s="24"/>
      <c r="S29" s="24"/>
      <c r="T29" s="24"/>
    </row>
    <row r="30" spans="1:20" x14ac:dyDescent="0.25">
      <c r="A30" s="21" t="s">
        <v>37</v>
      </c>
      <c r="B30" s="114"/>
      <c r="C30" s="99"/>
      <c r="D30" s="139">
        <v>200</v>
      </c>
      <c r="E30" s="135"/>
      <c r="F30" s="139">
        <v>200</v>
      </c>
      <c r="G30" s="135"/>
      <c r="H30" s="139">
        <v>200</v>
      </c>
      <c r="I30" s="108"/>
      <c r="J30" s="140">
        <v>200</v>
      </c>
      <c r="K30" s="5"/>
      <c r="L30" s="5"/>
      <c r="M30" s="24"/>
      <c r="N30" s="24"/>
      <c r="O30" s="24"/>
      <c r="P30" s="24"/>
      <c r="Q30" s="24"/>
      <c r="R30" s="24"/>
      <c r="S30" s="24"/>
      <c r="T30" s="24"/>
    </row>
    <row r="31" spans="1:20" x14ac:dyDescent="0.25">
      <c r="A31" s="21" t="s">
        <v>158</v>
      </c>
      <c r="B31" s="114"/>
      <c r="C31" s="99"/>
      <c r="D31" s="139">
        <v>650</v>
      </c>
      <c r="E31" s="135"/>
      <c r="F31" s="139">
        <v>900</v>
      </c>
      <c r="G31" s="135"/>
      <c r="H31" s="139">
        <v>950</v>
      </c>
      <c r="I31" s="108"/>
      <c r="J31" s="140">
        <v>200</v>
      </c>
      <c r="K31" s="5"/>
      <c r="L31" s="5"/>
      <c r="M31" s="24"/>
      <c r="N31" s="24"/>
      <c r="O31" s="24"/>
      <c r="P31" s="24"/>
      <c r="Q31" s="24"/>
      <c r="R31" s="24"/>
      <c r="S31" s="24"/>
      <c r="T31" s="24"/>
    </row>
    <row r="32" spans="1:20" x14ac:dyDescent="0.25">
      <c r="A32" s="21"/>
      <c r="B32" s="114"/>
      <c r="C32" s="99"/>
      <c r="D32" s="139"/>
      <c r="E32" s="135"/>
      <c r="F32" s="139"/>
      <c r="G32" s="135"/>
      <c r="H32" s="139"/>
      <c r="I32" s="108"/>
      <c r="J32" s="140"/>
      <c r="K32" s="5"/>
      <c r="L32" s="5"/>
      <c r="M32" s="24"/>
      <c r="N32" s="24"/>
      <c r="O32" s="24"/>
      <c r="P32" s="24"/>
      <c r="Q32" s="24"/>
      <c r="R32" s="24"/>
      <c r="S32" s="24"/>
      <c r="T32" s="24"/>
    </row>
    <row r="33" spans="1:20" x14ac:dyDescent="0.25">
      <c r="A33" s="183" t="s">
        <v>38</v>
      </c>
      <c r="B33" s="184"/>
      <c r="C33" s="185"/>
      <c r="D33" s="134">
        <f>SUM(D25:D31)</f>
        <v>5906.7075000000004</v>
      </c>
      <c r="E33" s="186"/>
      <c r="F33" s="134">
        <f>SUM(F25:F31)</f>
        <v>8047.7200000000012</v>
      </c>
      <c r="G33" s="186"/>
      <c r="H33" s="134">
        <f>SUM(H25:H31)</f>
        <v>9890.68</v>
      </c>
      <c r="I33" s="187"/>
      <c r="J33" s="188">
        <f>SUM(J25:J31)</f>
        <v>11353.865</v>
      </c>
      <c r="K33" s="5"/>
      <c r="L33" s="5"/>
      <c r="M33" s="24"/>
      <c r="N33" s="24"/>
      <c r="O33" s="24"/>
      <c r="P33" s="24"/>
      <c r="Q33" s="24"/>
      <c r="R33" s="24"/>
      <c r="S33" s="24"/>
      <c r="T33" s="24"/>
    </row>
    <row r="34" spans="1:20" x14ac:dyDescent="0.25">
      <c r="A34" s="21"/>
      <c r="B34" s="114"/>
      <c r="C34" s="99"/>
      <c r="D34" s="139"/>
      <c r="E34" s="135"/>
      <c r="F34" s="139"/>
      <c r="G34" s="135"/>
      <c r="H34" s="139"/>
      <c r="I34" s="108"/>
      <c r="J34" s="140"/>
      <c r="K34" s="5"/>
      <c r="L34" s="5"/>
      <c r="M34" s="24"/>
      <c r="N34" s="24"/>
      <c r="O34" s="24"/>
      <c r="P34" s="24"/>
      <c r="Q34" s="24"/>
      <c r="R34" s="24"/>
      <c r="S34" s="24"/>
      <c r="T34" s="24"/>
    </row>
    <row r="35" spans="1:20" ht="13.8" x14ac:dyDescent="0.25">
      <c r="A35" s="160"/>
      <c r="B35" s="147"/>
      <c r="D35" s="136"/>
      <c r="E35" s="136"/>
      <c r="F35" s="136"/>
      <c r="G35" s="141"/>
      <c r="H35" s="141"/>
      <c r="I35" s="149"/>
      <c r="J35" s="149"/>
      <c r="K35" s="6"/>
      <c r="L35" s="6"/>
      <c r="M35" s="24"/>
      <c r="N35" s="24"/>
      <c r="O35" s="24"/>
      <c r="P35" s="24"/>
      <c r="Q35" s="24"/>
      <c r="R35" s="24"/>
      <c r="S35" s="24"/>
      <c r="T35" s="24"/>
    </row>
    <row r="36" spans="1:20" ht="13.8" x14ac:dyDescent="0.25">
      <c r="A36" s="160"/>
      <c r="B36" s="147"/>
      <c r="D36" s="136"/>
      <c r="E36" s="136"/>
      <c r="F36" s="136"/>
      <c r="G36" s="141"/>
      <c r="H36" s="141"/>
      <c r="I36" s="149"/>
      <c r="J36" s="149"/>
      <c r="K36" s="6"/>
      <c r="L36" s="6"/>
      <c r="M36" s="24"/>
      <c r="N36" s="24"/>
      <c r="O36" s="24"/>
      <c r="P36" s="24"/>
      <c r="Q36" s="24"/>
      <c r="R36" s="24"/>
      <c r="S36" s="24"/>
      <c r="T36" s="24"/>
    </row>
    <row r="37" spans="1:20" ht="13.8" x14ac:dyDescent="0.25">
      <c r="A37" s="160"/>
      <c r="B37" s="147"/>
      <c r="D37" s="136"/>
      <c r="E37" s="136"/>
      <c r="F37" s="136"/>
      <c r="G37" s="141"/>
      <c r="H37" s="141"/>
      <c r="I37" s="149"/>
      <c r="J37" s="149"/>
      <c r="K37" s="6"/>
      <c r="L37" s="6"/>
      <c r="M37" s="24"/>
      <c r="N37" s="24"/>
      <c r="O37" s="24"/>
      <c r="P37" s="24"/>
      <c r="Q37" s="24"/>
      <c r="R37" s="24"/>
      <c r="S37" s="24"/>
      <c r="T37" s="24"/>
    </row>
    <row r="38" spans="1:20" ht="13.8" x14ac:dyDescent="0.25">
      <c r="A38" s="160"/>
      <c r="B38" s="147"/>
      <c r="D38" s="136"/>
      <c r="E38" s="136"/>
      <c r="F38" s="136"/>
      <c r="G38" s="141"/>
      <c r="H38" s="141"/>
      <c r="I38" s="149"/>
      <c r="J38" s="149"/>
      <c r="K38" s="6"/>
      <c r="L38" s="6"/>
      <c r="M38" s="24"/>
      <c r="N38" s="24"/>
      <c r="O38" s="24"/>
      <c r="P38" s="24"/>
      <c r="Q38" s="24"/>
      <c r="R38" s="24"/>
      <c r="S38" s="24"/>
      <c r="T38" s="24"/>
    </row>
    <row r="39" spans="1:20" ht="13.8" x14ac:dyDescent="0.25">
      <c r="A39" s="160"/>
      <c r="B39" s="147"/>
      <c r="D39" s="136"/>
      <c r="E39" s="136"/>
      <c r="F39" s="136"/>
      <c r="G39" s="141"/>
      <c r="H39" s="141"/>
      <c r="I39" s="149"/>
      <c r="J39" s="149"/>
      <c r="K39" s="6"/>
      <c r="L39" s="6"/>
      <c r="M39" s="24"/>
      <c r="N39" s="24"/>
      <c r="O39" s="24"/>
      <c r="P39" s="24"/>
      <c r="Q39" s="24"/>
      <c r="R39" s="24"/>
      <c r="S39" s="24"/>
      <c r="T39" s="24"/>
    </row>
    <row r="40" spans="1:20" x14ac:dyDescent="0.25">
      <c r="A40" s="132" t="s">
        <v>56</v>
      </c>
      <c r="B40" s="189"/>
      <c r="C40" s="190" t="s">
        <v>57</v>
      </c>
      <c r="D40" s="191" t="s">
        <v>58</v>
      </c>
      <c r="E40" s="191" t="s">
        <v>59</v>
      </c>
      <c r="F40" s="16"/>
      <c r="G40" s="16"/>
      <c r="H40" s="16"/>
      <c r="I40" s="16"/>
      <c r="J40" s="6"/>
      <c r="K40" s="6"/>
      <c r="L40" s="6"/>
      <c r="M40" s="24"/>
      <c r="N40" s="24"/>
      <c r="O40" s="24"/>
      <c r="P40" s="24"/>
      <c r="Q40" s="24"/>
      <c r="R40" s="24"/>
      <c r="S40" s="24"/>
      <c r="T40" s="24"/>
    </row>
    <row r="41" spans="1:20" x14ac:dyDescent="0.25">
      <c r="A41" s="48"/>
      <c r="B41" s="48"/>
      <c r="C41" s="72"/>
      <c r="D41" s="17"/>
      <c r="E41" s="17"/>
      <c r="F41" s="17"/>
      <c r="G41" s="16"/>
      <c r="H41" s="16"/>
      <c r="I41" s="16"/>
      <c r="J41" s="6"/>
      <c r="K41" s="6"/>
      <c r="L41" s="6"/>
      <c r="M41" s="24"/>
      <c r="N41" s="24"/>
      <c r="O41" s="24"/>
      <c r="P41" s="24"/>
      <c r="Q41" s="24"/>
      <c r="R41" s="24"/>
      <c r="S41" s="24"/>
      <c r="T41" s="24"/>
    </row>
    <row r="42" spans="1:20" ht="14.4" x14ac:dyDescent="0.35">
      <c r="A42" s="113" t="s">
        <v>60</v>
      </c>
      <c r="B42" s="117"/>
      <c r="C42" s="67"/>
      <c r="D42" s="17"/>
      <c r="E42" s="11"/>
      <c r="F42" s="11"/>
      <c r="G42" s="11"/>
      <c r="H42" s="11"/>
      <c r="I42" s="11"/>
      <c r="J42" s="7"/>
      <c r="K42" s="7"/>
      <c r="L42" s="7"/>
      <c r="M42" s="24"/>
      <c r="N42" s="24"/>
      <c r="O42" s="24"/>
      <c r="P42" s="24"/>
      <c r="Q42" s="24"/>
      <c r="R42" s="24"/>
      <c r="S42" s="24"/>
      <c r="T42" s="24"/>
    </row>
    <row r="43" spans="1:20" x14ac:dyDescent="0.25">
      <c r="A43" s="21" t="s">
        <v>61</v>
      </c>
      <c r="B43" s="21"/>
      <c r="C43" s="118">
        <v>4</v>
      </c>
      <c r="D43" s="73">
        <f>E5</f>
        <v>70</v>
      </c>
      <c r="E43" s="144">
        <f>C43*D43</f>
        <v>280</v>
      </c>
      <c r="F43" s="11"/>
      <c r="G43" s="11"/>
      <c r="H43" s="11"/>
      <c r="I43" s="11"/>
      <c r="J43" s="7"/>
      <c r="K43" s="7"/>
      <c r="L43" s="7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48"/>
      <c r="B44" s="48"/>
      <c r="C44" s="119"/>
      <c r="D44" s="73"/>
      <c r="E44" s="144"/>
      <c r="F44" s="16"/>
      <c r="G44" s="16"/>
      <c r="H44" s="16"/>
      <c r="I44" s="16"/>
      <c r="J44" s="16"/>
      <c r="K44" s="16"/>
      <c r="L44" s="16"/>
      <c r="M44" s="24"/>
      <c r="N44" s="24"/>
      <c r="O44" s="24"/>
      <c r="P44" s="24"/>
      <c r="Q44" s="24"/>
      <c r="R44" s="24"/>
      <c r="S44" s="24"/>
      <c r="T44" s="24"/>
    </row>
    <row r="45" spans="1:20" x14ac:dyDescent="0.25">
      <c r="A45" s="38" t="s">
        <v>64</v>
      </c>
      <c r="B45" s="38"/>
      <c r="C45" s="118"/>
      <c r="D45" s="73"/>
      <c r="E45" s="144"/>
      <c r="F45" s="20"/>
      <c r="G45" s="20"/>
      <c r="H45" s="11"/>
      <c r="I45" s="11"/>
      <c r="J45" s="16"/>
      <c r="K45" s="16"/>
      <c r="L45" s="16"/>
      <c r="M45" s="24"/>
      <c r="N45" s="24"/>
      <c r="O45" s="24"/>
      <c r="P45" s="24"/>
      <c r="Q45" s="24"/>
      <c r="R45" s="24"/>
      <c r="S45" s="24"/>
      <c r="T45" s="24"/>
    </row>
    <row r="46" spans="1:20" x14ac:dyDescent="0.25">
      <c r="A46" s="21" t="s">
        <v>65</v>
      </c>
      <c r="B46" s="21"/>
      <c r="C46" s="118"/>
      <c r="D46" s="73"/>
      <c r="E46" s="144">
        <f t="shared" ref="E46:E51" si="0">C46*D46</f>
        <v>0</v>
      </c>
      <c r="F46" s="11"/>
      <c r="G46" s="11"/>
      <c r="H46" s="11"/>
      <c r="I46" s="11"/>
      <c r="J46" s="11"/>
      <c r="K46" s="11"/>
      <c r="L46" s="11"/>
      <c r="M46" s="24"/>
      <c r="N46" s="24"/>
      <c r="O46" s="24"/>
      <c r="P46" s="24"/>
      <c r="Q46" s="24"/>
      <c r="R46" s="24"/>
      <c r="S46" s="24"/>
      <c r="T46" s="24"/>
    </row>
    <row r="47" spans="1:20" x14ac:dyDescent="0.25">
      <c r="A47" s="120" t="s">
        <v>66</v>
      </c>
      <c r="B47" s="120"/>
      <c r="C47" s="118">
        <v>2</v>
      </c>
      <c r="D47" s="73">
        <f>E5</f>
        <v>70</v>
      </c>
      <c r="E47" s="144">
        <f t="shared" si="0"/>
        <v>140</v>
      </c>
      <c r="F47" s="20"/>
      <c r="G47" s="20"/>
      <c r="H47" s="11"/>
      <c r="I47" s="11"/>
      <c r="J47" s="11"/>
      <c r="K47" s="11"/>
      <c r="L47" s="11"/>
      <c r="M47" s="24"/>
      <c r="N47" s="24"/>
      <c r="O47" s="24"/>
      <c r="P47" s="24"/>
      <c r="Q47" s="24"/>
      <c r="R47" s="24"/>
      <c r="S47" s="24"/>
      <c r="T47" s="24"/>
    </row>
    <row r="48" spans="1:20" x14ac:dyDescent="0.25">
      <c r="A48" s="21" t="s">
        <v>67</v>
      </c>
      <c r="B48" s="21"/>
      <c r="C48" s="118">
        <v>4</v>
      </c>
      <c r="D48" s="73">
        <f>E5</f>
        <v>70</v>
      </c>
      <c r="E48" s="144">
        <f t="shared" si="0"/>
        <v>280</v>
      </c>
      <c r="F48" s="11"/>
      <c r="G48" s="11"/>
      <c r="H48" s="11"/>
      <c r="I48" s="11"/>
      <c r="J48" s="16"/>
      <c r="K48" s="16"/>
      <c r="L48" s="16"/>
      <c r="M48" s="24"/>
      <c r="N48" s="24"/>
      <c r="O48" s="24"/>
      <c r="P48" s="24"/>
      <c r="Q48" s="24"/>
      <c r="R48" s="24"/>
      <c r="S48" s="24"/>
      <c r="T48" s="24"/>
    </row>
    <row r="49" spans="1:20" x14ac:dyDescent="0.25">
      <c r="A49" s="21" t="s">
        <v>68</v>
      </c>
      <c r="B49" s="21"/>
      <c r="C49" s="118">
        <v>8</v>
      </c>
      <c r="D49" s="73">
        <f>E5</f>
        <v>70</v>
      </c>
      <c r="E49" s="144">
        <f t="shared" si="0"/>
        <v>560</v>
      </c>
      <c r="F49" s="11"/>
      <c r="G49" s="11"/>
      <c r="H49" s="11"/>
      <c r="I49" s="11"/>
      <c r="J49" s="11"/>
      <c r="K49" s="11"/>
      <c r="L49" s="11"/>
      <c r="M49" s="24"/>
      <c r="N49" s="24"/>
      <c r="O49" s="24"/>
      <c r="P49" s="24"/>
      <c r="Q49" s="24"/>
      <c r="R49" s="24"/>
      <c r="S49" s="24"/>
      <c r="T49" s="24"/>
    </row>
    <row r="50" spans="1:20" x14ac:dyDescent="0.25">
      <c r="A50" s="21" t="s">
        <v>69</v>
      </c>
      <c r="B50" s="21"/>
      <c r="C50" s="118">
        <v>8</v>
      </c>
      <c r="D50" s="73">
        <f>E5</f>
        <v>70</v>
      </c>
      <c r="E50" s="144">
        <f t="shared" si="0"/>
        <v>560</v>
      </c>
      <c r="F50" s="11"/>
      <c r="G50" s="11"/>
      <c r="H50" s="11"/>
      <c r="I50" s="11"/>
      <c r="J50" s="11"/>
      <c r="K50" s="11"/>
      <c r="L50" s="11"/>
      <c r="M50" s="24"/>
      <c r="N50" s="24"/>
      <c r="O50" s="24"/>
      <c r="P50" s="24"/>
      <c r="Q50" s="24"/>
      <c r="R50" s="24"/>
      <c r="S50" s="24"/>
      <c r="T50" s="24"/>
    </row>
    <row r="51" spans="1:20" x14ac:dyDescent="0.25">
      <c r="A51" s="21" t="s">
        <v>70</v>
      </c>
      <c r="B51" s="21"/>
      <c r="C51" s="118">
        <v>8</v>
      </c>
      <c r="D51" s="73">
        <f>E5</f>
        <v>70</v>
      </c>
      <c r="E51" s="144">
        <f t="shared" si="0"/>
        <v>560</v>
      </c>
      <c r="F51" s="11"/>
      <c r="G51" s="21"/>
      <c r="H51" s="11"/>
      <c r="I51" s="21"/>
      <c r="J51" s="11"/>
      <c r="K51" s="11"/>
      <c r="L51" s="11"/>
      <c r="M51" s="24"/>
      <c r="N51" s="24"/>
      <c r="O51" s="24"/>
      <c r="P51" s="24"/>
      <c r="Q51" s="24"/>
      <c r="R51" s="24"/>
      <c r="S51" s="24"/>
      <c r="T51" s="24"/>
    </row>
    <row r="52" spans="1:20" x14ac:dyDescent="0.25">
      <c r="A52" s="21"/>
      <c r="B52" s="21"/>
      <c r="C52" s="116"/>
      <c r="D52" s="73"/>
      <c r="E52" s="144"/>
      <c r="F52" s="12"/>
      <c r="G52" s="12"/>
      <c r="H52" s="11"/>
      <c r="I52" s="12"/>
      <c r="J52" s="11"/>
      <c r="K52" s="12"/>
      <c r="L52" s="11"/>
      <c r="M52" s="24"/>
      <c r="N52" s="24"/>
      <c r="O52" s="24"/>
      <c r="P52" s="24"/>
      <c r="Q52" s="24"/>
      <c r="R52" s="24"/>
      <c r="S52" s="24"/>
      <c r="T52" s="24"/>
    </row>
    <row r="53" spans="1:20" x14ac:dyDescent="0.25">
      <c r="A53" s="49" t="s">
        <v>71</v>
      </c>
      <c r="B53" s="49"/>
      <c r="C53" s="121"/>
      <c r="D53" s="73"/>
      <c r="E53" s="144"/>
      <c r="F53" s="19"/>
      <c r="G53" s="22"/>
      <c r="H53" s="16"/>
      <c r="I53" s="16"/>
      <c r="J53" s="11"/>
      <c r="K53" s="11"/>
      <c r="L53" s="11"/>
      <c r="M53" s="24"/>
      <c r="N53" s="24"/>
      <c r="O53" s="24"/>
      <c r="P53" s="24"/>
      <c r="Q53" s="24"/>
      <c r="R53" s="24"/>
      <c r="S53" s="24"/>
      <c r="T53" s="24"/>
    </row>
    <row r="54" spans="1:20" x14ac:dyDescent="0.25">
      <c r="A54" s="48" t="s">
        <v>159</v>
      </c>
      <c r="B54" s="48"/>
      <c r="C54" s="122">
        <v>4</v>
      </c>
      <c r="D54" s="73">
        <f>E5</f>
        <v>70</v>
      </c>
      <c r="E54" s="144">
        <f t="shared" ref="E54:E60" si="1">C54*D54</f>
        <v>280</v>
      </c>
      <c r="F54" s="19"/>
      <c r="G54" s="22"/>
      <c r="H54" s="16"/>
      <c r="I54" s="16"/>
      <c r="J54" s="11"/>
      <c r="K54" s="11"/>
      <c r="L54" s="11"/>
      <c r="M54" s="24"/>
      <c r="N54" s="24"/>
      <c r="O54" s="24"/>
      <c r="P54" s="24"/>
      <c r="Q54" s="24"/>
      <c r="R54" s="24"/>
      <c r="S54" s="24"/>
      <c r="T54" s="24"/>
    </row>
    <row r="55" spans="1:20" x14ac:dyDescent="0.25">
      <c r="A55" s="48" t="s">
        <v>73</v>
      </c>
      <c r="B55" s="48"/>
      <c r="C55" s="122">
        <v>3</v>
      </c>
      <c r="D55" s="73">
        <f>E5</f>
        <v>70</v>
      </c>
      <c r="E55" s="144">
        <f t="shared" si="1"/>
        <v>210</v>
      </c>
      <c r="F55" s="19"/>
      <c r="G55" s="22"/>
      <c r="H55" s="16"/>
      <c r="I55" s="16"/>
      <c r="J55" s="11"/>
      <c r="K55" s="11"/>
      <c r="L55" s="11"/>
      <c r="M55" s="24"/>
      <c r="N55" s="24"/>
      <c r="O55" s="24"/>
      <c r="P55" s="24"/>
      <c r="Q55" s="24"/>
      <c r="R55" s="24"/>
      <c r="S55" s="24"/>
      <c r="T55" s="24"/>
    </row>
    <row r="56" spans="1:20" x14ac:dyDescent="0.25">
      <c r="A56" s="48" t="s">
        <v>74</v>
      </c>
      <c r="B56" s="48"/>
      <c r="C56" s="122">
        <v>8</v>
      </c>
      <c r="D56" s="73">
        <f>E5</f>
        <v>70</v>
      </c>
      <c r="E56" s="144">
        <f t="shared" si="1"/>
        <v>560</v>
      </c>
      <c r="F56" s="19"/>
      <c r="G56" s="22"/>
      <c r="H56" s="16"/>
      <c r="I56" s="16"/>
      <c r="J56" s="11"/>
      <c r="K56" s="11"/>
      <c r="L56" s="11"/>
      <c r="M56" s="24"/>
      <c r="N56" s="24"/>
      <c r="O56" s="24"/>
      <c r="P56" s="24"/>
      <c r="Q56" s="24"/>
      <c r="R56" s="24"/>
      <c r="S56" s="24"/>
      <c r="T56" s="24"/>
    </row>
    <row r="57" spans="1:20" x14ac:dyDescent="0.25">
      <c r="A57" s="48" t="s">
        <v>75</v>
      </c>
      <c r="B57" s="48"/>
      <c r="C57" s="122">
        <v>5</v>
      </c>
      <c r="D57" s="73">
        <f>E5</f>
        <v>70</v>
      </c>
      <c r="E57" s="144">
        <f t="shared" si="1"/>
        <v>350</v>
      </c>
      <c r="F57" s="19"/>
      <c r="G57" s="22"/>
      <c r="H57" s="16"/>
      <c r="I57" s="16"/>
      <c r="J57" s="16"/>
      <c r="K57" s="16"/>
      <c r="L57" s="16"/>
      <c r="M57" s="24"/>
      <c r="N57" s="24"/>
      <c r="O57" s="24"/>
      <c r="P57" s="24"/>
      <c r="Q57" s="24"/>
      <c r="R57" s="24"/>
      <c r="S57" s="24"/>
      <c r="T57" s="24"/>
    </row>
    <row r="58" spans="1:20" x14ac:dyDescent="0.25">
      <c r="A58" s="48" t="s">
        <v>76</v>
      </c>
      <c r="B58" s="48"/>
      <c r="C58" s="122">
        <v>0.5</v>
      </c>
      <c r="D58" s="73">
        <f>E5</f>
        <v>70</v>
      </c>
      <c r="E58" s="144">
        <f t="shared" si="1"/>
        <v>35</v>
      </c>
      <c r="F58" s="19"/>
      <c r="G58" s="22"/>
      <c r="H58" s="16"/>
      <c r="I58" s="16"/>
      <c r="J58" s="16"/>
      <c r="K58" s="16"/>
      <c r="L58" s="16"/>
      <c r="M58" s="24"/>
      <c r="N58" s="24"/>
      <c r="O58" s="24"/>
      <c r="P58" s="24"/>
      <c r="Q58" s="24"/>
      <c r="R58" s="24"/>
      <c r="S58" s="24"/>
      <c r="T58" s="24"/>
    </row>
    <row r="59" spans="1:20" x14ac:dyDescent="0.25">
      <c r="A59" s="48" t="s">
        <v>160</v>
      </c>
      <c r="B59" s="48"/>
      <c r="C59" s="122">
        <v>1</v>
      </c>
      <c r="D59" s="73">
        <f>E5</f>
        <v>70</v>
      </c>
      <c r="E59" s="144">
        <f t="shared" si="1"/>
        <v>70</v>
      </c>
      <c r="F59" s="19"/>
      <c r="G59" s="22"/>
      <c r="H59" s="16"/>
      <c r="I59" s="16"/>
      <c r="J59" s="16"/>
      <c r="K59" s="16"/>
      <c r="L59" s="16"/>
      <c r="M59" s="24"/>
      <c r="N59" s="24"/>
      <c r="O59" s="24"/>
      <c r="P59" s="24"/>
      <c r="Q59" s="24"/>
      <c r="R59" s="24"/>
      <c r="S59" s="24"/>
      <c r="T59" s="24"/>
    </row>
    <row r="60" spans="1:20" x14ac:dyDescent="0.25">
      <c r="A60" s="48" t="s">
        <v>79</v>
      </c>
      <c r="B60" s="48"/>
      <c r="C60" s="122">
        <v>3</v>
      </c>
      <c r="D60" s="73">
        <f>E5</f>
        <v>70</v>
      </c>
      <c r="E60" s="144">
        <f t="shared" si="1"/>
        <v>210</v>
      </c>
      <c r="F60" s="19"/>
      <c r="G60" s="22"/>
      <c r="H60" s="16"/>
      <c r="I60" s="16"/>
      <c r="J60" s="16"/>
      <c r="K60" s="16"/>
      <c r="L60" s="16"/>
      <c r="M60" s="24"/>
      <c r="N60" s="24"/>
      <c r="O60" s="24"/>
      <c r="P60" s="24"/>
      <c r="Q60" s="24"/>
      <c r="R60" s="24"/>
      <c r="S60" s="24"/>
      <c r="T60" s="24"/>
    </row>
    <row r="61" spans="1:20" x14ac:dyDescent="0.25">
      <c r="A61" s="48"/>
      <c r="B61" s="48"/>
      <c r="C61" s="122"/>
      <c r="D61" s="73"/>
      <c r="E61" s="144"/>
      <c r="F61" s="19"/>
      <c r="G61" s="22"/>
      <c r="H61" s="16"/>
      <c r="I61" s="16"/>
      <c r="J61" s="16"/>
      <c r="K61" s="16"/>
      <c r="L61" s="16"/>
      <c r="M61" s="24"/>
      <c r="N61" s="24"/>
      <c r="O61" s="24"/>
      <c r="P61" s="24"/>
      <c r="Q61" s="24"/>
      <c r="R61" s="24"/>
      <c r="S61" s="24"/>
      <c r="T61" s="24"/>
    </row>
    <row r="62" spans="1:20" x14ac:dyDescent="0.25">
      <c r="A62" s="49" t="s">
        <v>80</v>
      </c>
      <c r="B62" s="49"/>
      <c r="C62" s="122"/>
      <c r="D62" s="73"/>
      <c r="E62" s="144"/>
      <c r="F62" s="19"/>
      <c r="G62" s="22"/>
      <c r="H62" s="16"/>
      <c r="I62" s="16"/>
      <c r="J62" s="16"/>
      <c r="K62" s="16"/>
      <c r="L62" s="16"/>
      <c r="M62" s="24"/>
      <c r="N62" s="24"/>
      <c r="O62" s="24"/>
      <c r="P62" s="24"/>
      <c r="Q62" s="24"/>
      <c r="R62" s="24"/>
      <c r="S62" s="24"/>
      <c r="T62" s="24"/>
    </row>
    <row r="63" spans="1:20" x14ac:dyDescent="0.25">
      <c r="A63" s="48" t="s">
        <v>161</v>
      </c>
      <c r="B63" s="48"/>
      <c r="C63" s="122">
        <v>4</v>
      </c>
      <c r="D63" s="73">
        <f>E5</f>
        <v>70</v>
      </c>
      <c r="E63" s="144">
        <f t="shared" ref="E63:E68" si="2">C63*D63</f>
        <v>280</v>
      </c>
      <c r="F63" s="19"/>
      <c r="G63" s="22"/>
      <c r="H63" s="16"/>
      <c r="I63" s="16"/>
      <c r="J63" s="16"/>
      <c r="K63" s="16"/>
      <c r="L63" s="16"/>
      <c r="M63" s="24"/>
      <c r="N63" s="24"/>
      <c r="O63" s="24"/>
      <c r="P63" s="24"/>
      <c r="Q63" s="24"/>
      <c r="R63" s="24"/>
      <c r="S63" s="24"/>
      <c r="T63" s="24"/>
    </row>
    <row r="64" spans="1:20" x14ac:dyDescent="0.25">
      <c r="A64" s="48" t="s">
        <v>83</v>
      </c>
      <c r="B64" s="48"/>
      <c r="C64" s="122">
        <v>6</v>
      </c>
      <c r="D64" s="73">
        <f>E5</f>
        <v>70</v>
      </c>
      <c r="E64" s="144">
        <f t="shared" si="2"/>
        <v>420</v>
      </c>
      <c r="F64" s="19"/>
      <c r="G64" s="22"/>
      <c r="H64" s="16"/>
      <c r="I64" s="16"/>
      <c r="J64" s="16"/>
      <c r="K64" s="16"/>
      <c r="L64" s="16"/>
      <c r="M64" s="24"/>
      <c r="N64" s="24"/>
      <c r="O64" s="24"/>
      <c r="P64" s="24"/>
      <c r="Q64" s="24"/>
      <c r="R64" s="24"/>
      <c r="S64" s="24"/>
      <c r="T64" s="24"/>
    </row>
    <row r="65" spans="1:20" x14ac:dyDescent="0.25">
      <c r="A65" s="48" t="s">
        <v>84</v>
      </c>
      <c r="B65" s="48"/>
      <c r="C65" s="122">
        <v>3</v>
      </c>
      <c r="D65" s="73">
        <f>E5</f>
        <v>70</v>
      </c>
      <c r="E65" s="144">
        <f t="shared" si="2"/>
        <v>210</v>
      </c>
      <c r="F65" s="19"/>
      <c r="G65" s="22"/>
      <c r="H65" s="16"/>
      <c r="I65" s="16"/>
      <c r="J65" s="16"/>
      <c r="K65" s="16"/>
      <c r="L65" s="16"/>
      <c r="M65" s="24"/>
      <c r="N65" s="24"/>
      <c r="O65" s="24"/>
      <c r="P65" s="24"/>
      <c r="Q65" s="24"/>
      <c r="R65" s="24"/>
      <c r="S65" s="24"/>
      <c r="T65" s="24"/>
    </row>
    <row r="66" spans="1:20" x14ac:dyDescent="0.25">
      <c r="A66" s="48" t="s">
        <v>85</v>
      </c>
      <c r="B66" s="48"/>
      <c r="C66" s="122">
        <v>10</v>
      </c>
      <c r="D66" s="73">
        <f>E5</f>
        <v>70</v>
      </c>
      <c r="E66" s="144">
        <f t="shared" si="2"/>
        <v>700</v>
      </c>
      <c r="F66" s="19"/>
      <c r="G66" s="22"/>
      <c r="H66" s="16"/>
      <c r="I66" s="16"/>
      <c r="J66" s="16"/>
      <c r="K66" s="16"/>
      <c r="L66" s="16"/>
    </row>
    <row r="67" spans="1:20" x14ac:dyDescent="0.25">
      <c r="A67" s="48" t="s">
        <v>86</v>
      </c>
      <c r="B67" s="48"/>
      <c r="C67" s="122">
        <v>4</v>
      </c>
      <c r="D67" s="73">
        <f>E5</f>
        <v>70</v>
      </c>
      <c r="E67" s="144">
        <f t="shared" si="2"/>
        <v>280</v>
      </c>
      <c r="F67" s="19"/>
      <c r="G67" s="22"/>
      <c r="H67" s="16"/>
      <c r="I67" s="16"/>
      <c r="J67" s="16"/>
      <c r="K67" s="16"/>
      <c r="L67" s="16"/>
    </row>
    <row r="68" spans="1:20" x14ac:dyDescent="0.25">
      <c r="A68" s="48" t="s">
        <v>87</v>
      </c>
      <c r="B68" s="48"/>
      <c r="C68" s="122">
        <v>4</v>
      </c>
      <c r="D68" s="73">
        <f>E5</f>
        <v>70</v>
      </c>
      <c r="E68" s="144">
        <f t="shared" si="2"/>
        <v>280</v>
      </c>
      <c r="F68" s="19"/>
      <c r="G68" s="22"/>
      <c r="H68" s="16"/>
      <c r="I68" s="16"/>
      <c r="J68" s="16"/>
      <c r="K68" s="16"/>
      <c r="L68" s="16"/>
    </row>
    <row r="69" spans="1:20" x14ac:dyDescent="0.25">
      <c r="A69" s="48"/>
      <c r="B69" s="48"/>
      <c r="C69" s="72"/>
      <c r="D69" s="17"/>
      <c r="E69" s="37"/>
      <c r="F69" s="19"/>
      <c r="G69" s="22"/>
      <c r="H69" s="16"/>
      <c r="I69" s="16"/>
      <c r="J69" s="16"/>
      <c r="K69" s="16"/>
      <c r="L69" s="16"/>
    </row>
    <row r="70" spans="1:20" x14ac:dyDescent="0.25">
      <c r="A70" s="47" t="s">
        <v>92</v>
      </c>
      <c r="B70" s="47"/>
      <c r="C70" s="70"/>
      <c r="D70" s="13"/>
      <c r="E70" s="145">
        <f>SUM(E43:E68)</f>
        <v>6265</v>
      </c>
      <c r="F70" s="19"/>
      <c r="G70" s="22"/>
      <c r="H70" s="16"/>
      <c r="I70" s="16"/>
      <c r="J70" s="16"/>
      <c r="K70" s="16"/>
      <c r="L70" s="16"/>
    </row>
    <row r="71" spans="1:20" x14ac:dyDescent="0.25">
      <c r="A71" s="38"/>
      <c r="B71" s="38"/>
      <c r="C71" s="71"/>
      <c r="D71" s="17"/>
      <c r="E71" s="12"/>
      <c r="F71" s="12"/>
      <c r="G71" s="12"/>
      <c r="H71" s="11"/>
      <c r="I71" s="23"/>
      <c r="J71" s="16"/>
      <c r="K71" s="16"/>
      <c r="L71" s="16"/>
    </row>
    <row r="72" spans="1:20" x14ac:dyDescent="0.25">
      <c r="A72" s="132" t="s">
        <v>95</v>
      </c>
      <c r="B72" s="49"/>
      <c r="C72" s="73"/>
      <c r="D72" s="17"/>
      <c r="E72" s="12"/>
      <c r="F72" s="16"/>
      <c r="G72" s="16"/>
      <c r="H72" s="16"/>
      <c r="I72" s="16"/>
      <c r="J72" s="16"/>
      <c r="K72" s="16"/>
      <c r="L72" s="16"/>
    </row>
    <row r="73" spans="1:20" x14ac:dyDescent="0.25">
      <c r="A73" s="123" t="s">
        <v>96</v>
      </c>
      <c r="B73" s="123"/>
      <c r="C73" s="73"/>
      <c r="D73" s="17"/>
      <c r="E73" s="12"/>
      <c r="F73" s="16"/>
      <c r="G73" s="16"/>
      <c r="H73" s="16"/>
      <c r="I73" s="16"/>
      <c r="J73" s="16"/>
      <c r="K73" s="16"/>
      <c r="L73" s="16"/>
    </row>
    <row r="74" spans="1:20" x14ac:dyDescent="0.25">
      <c r="A74" s="48" t="s">
        <v>97</v>
      </c>
      <c r="B74" s="48"/>
      <c r="C74" s="73"/>
      <c r="D74" s="17"/>
      <c r="E74" s="12"/>
      <c r="F74" s="16"/>
      <c r="G74" s="16"/>
      <c r="H74" s="16"/>
      <c r="I74" s="16"/>
      <c r="J74" s="11"/>
      <c r="K74" s="23"/>
      <c r="L74" s="11"/>
    </row>
    <row r="75" spans="1:20" x14ac:dyDescent="0.25">
      <c r="A75" s="48" t="s">
        <v>98</v>
      </c>
      <c r="B75" s="48"/>
      <c r="C75" s="72"/>
      <c r="D75" s="17"/>
      <c r="E75" s="12"/>
      <c r="F75" s="17"/>
      <c r="G75" s="16"/>
      <c r="H75" s="16"/>
      <c r="I75" s="16"/>
      <c r="J75" s="11"/>
      <c r="K75" s="11"/>
      <c r="L75" s="11"/>
    </row>
    <row r="76" spans="1:20" x14ac:dyDescent="0.25">
      <c r="A76" s="21" t="s">
        <v>162</v>
      </c>
      <c r="B76" s="21"/>
      <c r="C76" s="67"/>
      <c r="D76" s="17"/>
      <c r="E76" s="12"/>
      <c r="F76" s="11"/>
      <c r="G76" s="11"/>
      <c r="H76" s="11"/>
      <c r="I76" s="11"/>
      <c r="J76" s="16"/>
      <c r="K76" s="16"/>
      <c r="L76" s="16"/>
    </row>
    <row r="77" spans="1:20" x14ac:dyDescent="0.25">
      <c r="A77" s="21" t="s">
        <v>100</v>
      </c>
      <c r="B77" s="21"/>
      <c r="C77" s="67"/>
      <c r="D77" s="17"/>
      <c r="E77" s="12"/>
      <c r="F77" s="11"/>
      <c r="G77" s="11"/>
      <c r="H77" s="11"/>
      <c r="I77" s="11"/>
      <c r="J77" s="16"/>
      <c r="K77" s="16"/>
      <c r="L77" s="16"/>
    </row>
    <row r="78" spans="1:20" x14ac:dyDescent="0.25">
      <c r="A78" s="123" t="s">
        <v>163</v>
      </c>
      <c r="B78" s="123"/>
      <c r="C78" s="72"/>
      <c r="D78" s="17"/>
      <c r="E78" s="12"/>
      <c r="F78" s="19"/>
      <c r="G78" s="19"/>
      <c r="H78" s="16"/>
      <c r="I78" s="18"/>
      <c r="J78" s="16"/>
      <c r="K78" s="16"/>
      <c r="L78" s="16"/>
    </row>
    <row r="79" spans="1:20" x14ac:dyDescent="0.25">
      <c r="A79" s="21" t="s">
        <v>164</v>
      </c>
      <c r="B79" s="21"/>
      <c r="C79" s="67"/>
      <c r="D79" s="17"/>
      <c r="E79" s="12"/>
      <c r="F79" s="20"/>
      <c r="G79" s="20"/>
      <c r="H79" s="11"/>
      <c r="I79" s="11"/>
      <c r="J79" s="16"/>
      <c r="K79" s="16"/>
      <c r="L79" s="16"/>
    </row>
    <row r="80" spans="1:20" x14ac:dyDescent="0.25">
      <c r="A80" s="21"/>
      <c r="B80" s="21"/>
      <c r="C80" s="67"/>
      <c r="D80" s="17"/>
      <c r="E80" s="12"/>
      <c r="F80" s="20"/>
      <c r="G80" s="20"/>
      <c r="H80" s="11"/>
      <c r="I80" s="11"/>
      <c r="J80" s="16"/>
      <c r="K80" s="16"/>
      <c r="L80" s="16"/>
    </row>
    <row r="81" spans="1:12" x14ac:dyDescent="0.25">
      <c r="A81" s="192" t="s">
        <v>165</v>
      </c>
      <c r="B81" s="21"/>
      <c r="C81" s="67"/>
      <c r="D81" s="17"/>
      <c r="E81" s="12"/>
      <c r="F81" s="20"/>
      <c r="G81" s="20"/>
      <c r="H81" s="11"/>
      <c r="I81" s="11"/>
      <c r="J81" s="16"/>
      <c r="K81" s="16"/>
      <c r="L81" s="16"/>
    </row>
    <row r="82" spans="1:12" x14ac:dyDescent="0.25">
      <c r="A82" s="192"/>
      <c r="B82" s="21"/>
      <c r="C82" s="67"/>
      <c r="D82" s="17"/>
      <c r="E82" s="12"/>
      <c r="F82" s="20"/>
      <c r="G82" s="20"/>
      <c r="H82" s="11"/>
      <c r="I82" s="11"/>
      <c r="J82" s="16"/>
      <c r="K82" s="16"/>
      <c r="L82" s="16"/>
    </row>
    <row r="83" spans="1:12" x14ac:dyDescent="0.25">
      <c r="A83" s="124"/>
      <c r="B83" s="156" t="s">
        <v>28</v>
      </c>
      <c r="C83" s="156" t="s">
        <v>29</v>
      </c>
      <c r="D83" s="156" t="s">
        <v>30</v>
      </c>
      <c r="E83" s="156" t="s">
        <v>31</v>
      </c>
      <c r="F83" s="11"/>
      <c r="G83" s="11"/>
      <c r="H83" s="11"/>
      <c r="I83" s="11"/>
      <c r="J83" s="11"/>
      <c r="K83" s="11"/>
      <c r="L83" s="11"/>
    </row>
    <row r="84" spans="1:12" x14ac:dyDescent="0.25">
      <c r="A84" s="21"/>
      <c r="B84" s="21"/>
      <c r="C84" s="157"/>
      <c r="D84" s="158"/>
      <c r="E84" s="38"/>
      <c r="F84" s="11"/>
      <c r="G84" s="11"/>
      <c r="H84" s="11"/>
      <c r="I84" s="11"/>
      <c r="J84" s="11"/>
      <c r="K84" s="11"/>
      <c r="L84" s="11"/>
    </row>
    <row r="85" spans="1:12" x14ac:dyDescent="0.25">
      <c r="A85" s="48" t="s">
        <v>166</v>
      </c>
      <c r="B85" s="159">
        <v>0.65</v>
      </c>
      <c r="C85" s="159">
        <v>0.85</v>
      </c>
      <c r="D85" s="48">
        <v>1.1000000000000001</v>
      </c>
      <c r="E85" s="159">
        <v>1.4</v>
      </c>
      <c r="F85" s="11"/>
      <c r="G85" s="21"/>
      <c r="H85" s="11"/>
      <c r="I85" s="21"/>
      <c r="J85" s="11"/>
      <c r="K85" s="11"/>
      <c r="L85" s="11"/>
    </row>
    <row r="86" spans="1:12" x14ac:dyDescent="0.25">
      <c r="A86" s="115"/>
      <c r="B86" s="153"/>
      <c r="C86" s="153"/>
      <c r="D86" s="153"/>
      <c r="E86" s="154"/>
      <c r="F86" s="12"/>
      <c r="G86" s="12"/>
      <c r="H86" s="11"/>
      <c r="I86" s="12"/>
      <c r="J86" s="11"/>
      <c r="K86" s="11"/>
      <c r="L86" s="11"/>
    </row>
    <row r="87" spans="1:12" x14ac:dyDescent="0.25">
      <c r="A87" s="14" t="s">
        <v>167</v>
      </c>
      <c r="B87" s="162">
        <f>E70</f>
        <v>6265</v>
      </c>
      <c r="C87" s="162">
        <f>E70</f>
        <v>6265</v>
      </c>
      <c r="D87" s="162">
        <f>E70</f>
        <v>6265</v>
      </c>
      <c r="E87" s="162">
        <f>E70</f>
        <v>6265</v>
      </c>
      <c r="F87" s="12"/>
      <c r="G87" s="12"/>
      <c r="H87" s="11"/>
      <c r="I87" s="11"/>
      <c r="J87" s="11"/>
      <c r="K87" s="11"/>
      <c r="L87" s="11"/>
    </row>
    <row r="88" spans="1:12" x14ac:dyDescent="0.25">
      <c r="A88" s="14" t="s">
        <v>168</v>
      </c>
      <c r="B88" s="162">
        <f>E70/E8</f>
        <v>148.31912878787878</v>
      </c>
      <c r="C88" s="162">
        <f>E70/E8</f>
        <v>148.31912878787878</v>
      </c>
      <c r="D88" s="162">
        <f>E70/E8</f>
        <v>148.31912878787878</v>
      </c>
      <c r="E88" s="162">
        <f>E70/E8</f>
        <v>148.31912878787878</v>
      </c>
      <c r="F88" s="12"/>
      <c r="G88" s="12"/>
      <c r="H88" s="11"/>
      <c r="I88" s="11"/>
      <c r="J88" s="11"/>
      <c r="K88" s="11"/>
      <c r="L88" s="11"/>
    </row>
    <row r="89" spans="1:12" x14ac:dyDescent="0.25">
      <c r="A89" s="14" t="s">
        <v>169</v>
      </c>
      <c r="B89" s="162">
        <f>B88/E3*B85</f>
        <v>48.203716856060609</v>
      </c>
      <c r="C89" s="162">
        <f>B88/E3*C85</f>
        <v>63.035629734848477</v>
      </c>
      <c r="D89" s="162">
        <f>B88/E3*D85</f>
        <v>81.575520833333343</v>
      </c>
      <c r="E89" s="162">
        <f>B88/E3*E85</f>
        <v>103.82339015151514</v>
      </c>
      <c r="F89" s="12"/>
      <c r="G89" s="12"/>
      <c r="H89" s="11"/>
      <c r="I89" s="11"/>
      <c r="J89" s="11"/>
      <c r="K89" s="11"/>
      <c r="L89" s="11"/>
    </row>
    <row r="90" spans="1:12" x14ac:dyDescent="0.25">
      <c r="A90" s="161"/>
      <c r="B90" s="163"/>
      <c r="C90" s="163"/>
      <c r="D90" s="163"/>
      <c r="E90" s="163"/>
      <c r="F90" s="12"/>
      <c r="G90" s="12"/>
      <c r="H90" s="11"/>
      <c r="I90" s="11"/>
      <c r="J90" s="11"/>
      <c r="K90" s="11"/>
      <c r="L90" s="11"/>
    </row>
    <row r="91" spans="1:12" x14ac:dyDescent="0.25">
      <c r="A91" s="14"/>
      <c r="B91" s="162"/>
      <c r="C91" s="162"/>
      <c r="D91" s="162"/>
      <c r="E91" s="162"/>
      <c r="F91" s="12"/>
      <c r="G91" s="12"/>
      <c r="H91" s="11"/>
      <c r="I91" s="11"/>
      <c r="J91" s="11"/>
      <c r="K91" s="11"/>
      <c r="L91" s="11"/>
    </row>
    <row r="92" spans="1:12" x14ac:dyDescent="0.25">
      <c r="A92" s="15"/>
      <c r="B92" s="15"/>
      <c r="C92" s="15"/>
      <c r="D92" s="15"/>
      <c r="E92" s="15"/>
      <c r="F92" s="12"/>
      <c r="G92" s="12"/>
      <c r="H92" s="11"/>
      <c r="I92" s="11"/>
      <c r="J92" s="11"/>
      <c r="K92" s="11"/>
      <c r="L92" s="11"/>
    </row>
    <row r="93" spans="1:12" x14ac:dyDescent="0.25">
      <c r="A93" s="14" t="s">
        <v>170</v>
      </c>
      <c r="B93" s="175">
        <f>D33</f>
        <v>5906.7075000000004</v>
      </c>
      <c r="C93" s="175">
        <f>F33</f>
        <v>8047.7200000000012</v>
      </c>
      <c r="D93" s="175">
        <f>H33</f>
        <v>9890.68</v>
      </c>
      <c r="E93" s="175">
        <f>J33</f>
        <v>11353.865</v>
      </c>
      <c r="F93" s="12"/>
      <c r="G93" s="12"/>
      <c r="H93" s="11"/>
      <c r="I93" s="11"/>
      <c r="J93" s="11"/>
      <c r="K93" s="11"/>
      <c r="L93" s="11"/>
    </row>
    <row r="94" spans="1:12" x14ac:dyDescent="0.25">
      <c r="A94" s="15"/>
      <c r="B94" s="176"/>
      <c r="C94" s="176"/>
      <c r="D94" s="176"/>
      <c r="E94" s="176"/>
      <c r="F94" s="12"/>
      <c r="G94" s="12"/>
      <c r="H94" s="11"/>
      <c r="I94" s="11"/>
      <c r="J94" s="11"/>
      <c r="K94" s="11"/>
      <c r="L94" s="11"/>
    </row>
    <row r="95" spans="1:12" x14ac:dyDescent="0.25">
      <c r="A95" s="173" t="s">
        <v>171</v>
      </c>
      <c r="B95" s="177">
        <f>B93+(B93*E6)</f>
        <v>6615.5124000000005</v>
      </c>
      <c r="C95" s="177">
        <f>C93+(C93*E6)</f>
        <v>9013.4464000000007</v>
      </c>
      <c r="D95" s="177">
        <f>D93+(D93*E6)</f>
        <v>11077.561600000001</v>
      </c>
      <c r="E95" s="177">
        <f>E93+(E93*E6)</f>
        <v>12716.328799999999</v>
      </c>
      <c r="F95" s="12" t="s">
        <v>172</v>
      </c>
      <c r="G95" s="12"/>
      <c r="H95" s="11"/>
      <c r="I95" s="11"/>
      <c r="J95" s="11"/>
      <c r="K95" s="11"/>
      <c r="L95" s="11"/>
    </row>
    <row r="96" spans="1:12" x14ac:dyDescent="0.25">
      <c r="A96" s="15"/>
      <c r="B96" s="15"/>
      <c r="C96" s="15"/>
      <c r="D96" s="15"/>
      <c r="E96" s="15"/>
    </row>
    <row r="97" spans="1:6" x14ac:dyDescent="0.25">
      <c r="A97" s="14" t="s">
        <v>173</v>
      </c>
      <c r="B97" s="162">
        <f>B95/13</f>
        <v>508.88556923076925</v>
      </c>
      <c r="C97" s="162">
        <f>C95/13</f>
        <v>693.34203076923086</v>
      </c>
      <c r="D97" s="162">
        <f>D95/13</f>
        <v>852.12012307692316</v>
      </c>
      <c r="E97" s="162">
        <f>E95/13</f>
        <v>978.1791384615384</v>
      </c>
      <c r="F97" s="96" t="s">
        <v>174</v>
      </c>
    </row>
    <row r="98" spans="1:6" x14ac:dyDescent="0.25">
      <c r="A98" s="113"/>
      <c r="B98" s="193"/>
      <c r="C98" s="193"/>
      <c r="D98" s="193"/>
      <c r="E98" s="193"/>
    </row>
    <row r="99" spans="1:6" x14ac:dyDescent="0.25">
      <c r="A99" s="21"/>
      <c r="B99" s="154"/>
      <c r="C99" s="154"/>
      <c r="D99" s="154"/>
      <c r="E99" s="154"/>
    </row>
    <row r="100" spans="1:6" ht="13.8" x14ac:dyDescent="0.25">
      <c r="A100" s="194"/>
      <c r="B100" s="154"/>
      <c r="C100" s="154"/>
      <c r="D100" s="154"/>
      <c r="E100" s="154"/>
    </row>
    <row r="101" spans="1:6" ht="13.8" x14ac:dyDescent="0.25">
      <c r="A101" s="194"/>
      <c r="B101" s="195"/>
      <c r="C101" s="195"/>
      <c r="D101" s="195"/>
      <c r="E101" s="195"/>
    </row>
    <row r="103" spans="1:6" ht="13.8" x14ac:dyDescent="0.25">
      <c r="A103" s="164" t="s">
        <v>175</v>
      </c>
    </row>
    <row r="104" spans="1:6" ht="13.8" x14ac:dyDescent="0.25">
      <c r="A104" s="164"/>
    </row>
    <row r="105" spans="1:6" x14ac:dyDescent="0.25">
      <c r="A105" t="s">
        <v>176</v>
      </c>
      <c r="B105" s="165">
        <f>C23</f>
        <v>361</v>
      </c>
      <c r="C105" s="178"/>
      <c r="D105" t="s">
        <v>177</v>
      </c>
    </row>
    <row r="106" spans="1:6" x14ac:dyDescent="0.25">
      <c r="A106" t="s">
        <v>178</v>
      </c>
      <c r="B106" s="165">
        <f>C24</f>
        <v>27.977499999999999</v>
      </c>
      <c r="C106" s="178"/>
      <c r="D106" t="s">
        <v>179</v>
      </c>
    </row>
    <row r="107" spans="1:6" x14ac:dyDescent="0.25">
      <c r="A107" t="s">
        <v>180</v>
      </c>
      <c r="B107" s="165">
        <f>B97-C25</f>
        <v>119.90806923076923</v>
      </c>
      <c r="C107" s="178"/>
      <c r="D107" t="s">
        <v>181</v>
      </c>
    </row>
    <row r="108" spans="1:6" x14ac:dyDescent="0.25">
      <c r="A108" t="s">
        <v>180</v>
      </c>
      <c r="B108" s="174">
        <f>B89</f>
        <v>48.203716856060609</v>
      </c>
      <c r="C108" s="178"/>
      <c r="D108" t="s">
        <v>182</v>
      </c>
    </row>
    <row r="109" spans="1:6" x14ac:dyDescent="0.25">
      <c r="A109" s="166" t="s">
        <v>183</v>
      </c>
      <c r="B109" s="167">
        <f>SUM(B105:B108)</f>
        <v>557.08928608682982</v>
      </c>
      <c r="D109" t="s">
        <v>184</v>
      </c>
    </row>
  </sheetData>
  <phoneticPr fontId="20" type="noConversion"/>
  <printOptions headings="1" gridLines="1" gridLinesSet="0"/>
  <pageMargins left="0.59055118110236227" right="0.39370078740157483" top="0.78740157480314965" bottom="0.78740157480314965" header="0.51181102362204722" footer="0.51181102362204722"/>
  <pageSetup paperSize="9" orientation="landscape" verticalDpi="0" r:id="rId1"/>
  <headerFooter alignWithMargins="0">
    <oddHeader>&amp;LKALK_HBZ.XLS&amp;RTabelle 3</oddHeader>
    <oddFooter>Seite &amp;P</oddFooter>
  </headerFooter>
  <rowBreaks count="3" manualBreakCount="3">
    <brk id="38" max="65535" man="1"/>
    <brk id="70" max="65535" man="1"/>
    <brk id="79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Tabelle1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Grossverbund Kalkulation</dc:title>
  <dc:creator> </dc:creator>
  <cp:lastModifiedBy>Graf, Alexander</cp:lastModifiedBy>
  <cp:lastPrinted>2001-07-16T13:52:30Z</cp:lastPrinted>
  <dcterms:created xsi:type="dcterms:W3CDTF">2000-01-09T14:01:20Z</dcterms:created>
  <dcterms:modified xsi:type="dcterms:W3CDTF">2024-02-08T12:12:44Z</dcterms:modified>
</cp:coreProperties>
</file>